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762"/>
  </bookViews>
  <sheets>
    <sheet name="Upravni odjeli" sheetId="6" r:id="rId1"/>
    <sheet name="Osnovne škole" sheetId="7" r:id="rId2"/>
    <sheet name="Srednje škole" sheetId="8" r:id="rId3"/>
  </sheets>
  <calcPr calcId="152511"/>
</workbook>
</file>

<file path=xl/calcChain.xml><?xml version="1.0" encoding="utf-8"?>
<calcChain xmlns="http://schemas.openxmlformats.org/spreadsheetml/2006/main">
  <c r="F53" i="8" l="1"/>
  <c r="D53" i="8"/>
  <c r="G52" i="8"/>
  <c r="F52" i="8"/>
  <c r="E52" i="8"/>
  <c r="D52" i="8"/>
  <c r="G51" i="8"/>
  <c r="F51" i="8"/>
  <c r="D51" i="8"/>
  <c r="R50" i="8"/>
  <c r="N50" i="8"/>
  <c r="K50" i="8"/>
  <c r="M50" i="8" s="1"/>
  <c r="I50" i="8"/>
  <c r="R48" i="8"/>
  <c r="N48" i="8"/>
  <c r="K48" i="8"/>
  <c r="M48" i="8" s="1"/>
  <c r="I48" i="8"/>
  <c r="R47" i="8"/>
  <c r="M47" i="8"/>
  <c r="I47" i="8"/>
  <c r="R46" i="8"/>
  <c r="N46" i="8"/>
  <c r="K46" i="8"/>
  <c r="M46" i="8" s="1"/>
  <c r="I46" i="8"/>
  <c r="N44" i="8"/>
  <c r="R44" i="8" s="1"/>
  <c r="M44" i="8"/>
  <c r="K44" i="8"/>
  <c r="I44" i="8"/>
  <c r="E43" i="8"/>
  <c r="R42" i="8"/>
  <c r="N42" i="8"/>
  <c r="K42" i="8"/>
  <c r="M42" i="8" s="1"/>
  <c r="I42" i="8"/>
  <c r="R40" i="8"/>
  <c r="N40" i="8"/>
  <c r="K40" i="8"/>
  <c r="M40" i="8" s="1"/>
  <c r="I40" i="8"/>
  <c r="N38" i="8"/>
  <c r="R38" i="8" s="1"/>
  <c r="M38" i="8"/>
  <c r="K38" i="8"/>
  <c r="I38" i="8"/>
  <c r="N36" i="8"/>
  <c r="R36" i="8" s="1"/>
  <c r="M36" i="8"/>
  <c r="K36" i="8"/>
  <c r="I36" i="8"/>
  <c r="R34" i="8"/>
  <c r="N34" i="8"/>
  <c r="K34" i="8"/>
  <c r="M34" i="8" s="1"/>
  <c r="I34" i="8"/>
  <c r="R32" i="8"/>
  <c r="N32" i="8"/>
  <c r="K32" i="8"/>
  <c r="M32" i="8" s="1"/>
  <c r="I32" i="8"/>
  <c r="N30" i="8"/>
  <c r="R30" i="8" s="1"/>
  <c r="M30" i="8"/>
  <c r="K30" i="8"/>
  <c r="I30" i="8"/>
  <c r="N28" i="8"/>
  <c r="R28" i="8" s="1"/>
  <c r="M28" i="8"/>
  <c r="K28" i="8"/>
  <c r="I28" i="8"/>
  <c r="R26" i="8"/>
  <c r="N26" i="8"/>
  <c r="K26" i="8"/>
  <c r="M26" i="8" s="1"/>
  <c r="I26" i="8"/>
  <c r="E25" i="8"/>
  <c r="N24" i="8"/>
  <c r="R24" i="8" s="1"/>
  <c r="M24" i="8"/>
  <c r="K24" i="8"/>
  <c r="I24" i="8"/>
  <c r="N22" i="8"/>
  <c r="R22" i="8" s="1"/>
  <c r="M22" i="8"/>
  <c r="K22" i="8"/>
  <c r="I22" i="8"/>
  <c r="R20" i="8"/>
  <c r="N20" i="8"/>
  <c r="K20" i="8"/>
  <c r="M20" i="8" s="1"/>
  <c r="I20" i="8"/>
  <c r="E19" i="8"/>
  <c r="E53" i="8" s="1"/>
  <c r="N18" i="8"/>
  <c r="R18" i="8" s="1"/>
  <c r="M18" i="8"/>
  <c r="K18" i="8"/>
  <c r="I18" i="8"/>
  <c r="N16" i="8"/>
  <c r="R16" i="8" s="1"/>
  <c r="M16" i="8"/>
  <c r="K16" i="8"/>
  <c r="I16" i="8"/>
  <c r="R14" i="8"/>
  <c r="N14" i="8"/>
  <c r="K14" i="8"/>
  <c r="M14" i="8" s="1"/>
  <c r="I14" i="8"/>
  <c r="R12" i="8"/>
  <c r="N12" i="8"/>
  <c r="K12" i="8"/>
  <c r="M12" i="8" s="1"/>
  <c r="I12" i="8"/>
  <c r="N10" i="8"/>
  <c r="R10" i="8" s="1"/>
  <c r="M10" i="8"/>
  <c r="K10" i="8"/>
  <c r="I10" i="8"/>
  <c r="N8" i="8"/>
  <c r="R8" i="8" s="1"/>
  <c r="M8" i="8"/>
  <c r="K8" i="8"/>
  <c r="I8" i="8"/>
  <c r="R6" i="8"/>
  <c r="N6" i="8"/>
  <c r="K6" i="8"/>
  <c r="M6" i="8" s="1"/>
  <c r="I6" i="8"/>
  <c r="G64" i="7"/>
  <c r="F64" i="7"/>
  <c r="E64" i="7"/>
  <c r="D64" i="7"/>
  <c r="G63" i="7"/>
  <c r="F63" i="7"/>
  <c r="D63" i="7"/>
  <c r="K62" i="7"/>
  <c r="M62" i="7" s="1"/>
  <c r="I62" i="7"/>
  <c r="N60" i="7"/>
  <c r="R60" i="7" s="1"/>
  <c r="M60" i="7"/>
  <c r="K60" i="7"/>
  <c r="I60" i="7"/>
  <c r="N58" i="7"/>
  <c r="R58" i="7" s="1"/>
  <c r="M58" i="7"/>
  <c r="K58" i="7"/>
  <c r="I58" i="7"/>
  <c r="R56" i="7"/>
  <c r="N56" i="7"/>
  <c r="K56" i="7"/>
  <c r="M56" i="7" s="1"/>
  <c r="I56" i="7"/>
  <c r="E55" i="7"/>
  <c r="N54" i="7"/>
  <c r="R54" i="7" s="1"/>
  <c r="M54" i="7"/>
  <c r="K54" i="7"/>
  <c r="I54" i="7"/>
  <c r="N52" i="7"/>
  <c r="R52" i="7" s="1"/>
  <c r="M52" i="7"/>
  <c r="K52" i="7"/>
  <c r="I52" i="7"/>
  <c r="E51" i="7"/>
  <c r="E63" i="7" s="1"/>
  <c r="R50" i="7"/>
  <c r="N50" i="7"/>
  <c r="K50" i="7"/>
  <c r="M50" i="7" s="1"/>
  <c r="I50" i="7"/>
  <c r="N48" i="7"/>
  <c r="R48" i="7" s="1"/>
  <c r="M48" i="7"/>
  <c r="K48" i="7"/>
  <c r="I48" i="7"/>
  <c r="N46" i="7"/>
  <c r="R46" i="7" s="1"/>
  <c r="M46" i="7"/>
  <c r="K46" i="7"/>
  <c r="I46" i="7"/>
  <c r="R44" i="7"/>
  <c r="N44" i="7"/>
  <c r="K44" i="7"/>
  <c r="M44" i="7" s="1"/>
  <c r="I44" i="7"/>
  <c r="E43" i="7"/>
  <c r="N42" i="7"/>
  <c r="R42" i="7" s="1"/>
  <c r="M42" i="7"/>
  <c r="K42" i="7"/>
  <c r="I42" i="7"/>
  <c r="N40" i="7"/>
  <c r="R40" i="7" s="1"/>
  <c r="M40" i="7"/>
  <c r="K40" i="7"/>
  <c r="I40" i="7"/>
  <c r="R38" i="7"/>
  <c r="N38" i="7"/>
  <c r="K38" i="7"/>
  <c r="M38" i="7" s="1"/>
  <c r="I38" i="7"/>
  <c r="R36" i="7"/>
  <c r="N36" i="7"/>
  <c r="K36" i="7"/>
  <c r="M36" i="7" s="1"/>
  <c r="I36" i="7"/>
  <c r="N34" i="7"/>
  <c r="R34" i="7" s="1"/>
  <c r="M34" i="7"/>
  <c r="K34" i="7"/>
  <c r="I34" i="7"/>
  <c r="N32" i="7"/>
  <c r="R32" i="7" s="1"/>
  <c r="M32" i="7"/>
  <c r="K32" i="7"/>
  <c r="I32" i="7"/>
  <c r="R30" i="7"/>
  <c r="N30" i="7"/>
  <c r="K30" i="7"/>
  <c r="M30" i="7" s="1"/>
  <c r="I30" i="7"/>
  <c r="R28" i="7"/>
  <c r="N28" i="7"/>
  <c r="K28" i="7"/>
  <c r="M28" i="7" s="1"/>
  <c r="I28" i="7"/>
  <c r="N26" i="7"/>
  <c r="R26" i="7" s="1"/>
  <c r="M26" i="7"/>
  <c r="K26" i="7"/>
  <c r="I26" i="7"/>
  <c r="R25" i="7"/>
  <c r="R24" i="7"/>
  <c r="N24" i="7"/>
  <c r="K24" i="7"/>
  <c r="M24" i="7" s="1"/>
  <c r="I24" i="7"/>
  <c r="R22" i="7"/>
  <c r="N22" i="7"/>
  <c r="K22" i="7"/>
  <c r="M22" i="7" s="1"/>
  <c r="I22" i="7"/>
  <c r="N20" i="7"/>
  <c r="R20" i="7" s="1"/>
  <c r="M20" i="7"/>
  <c r="K20" i="7"/>
  <c r="I20" i="7"/>
  <c r="N18" i="7"/>
  <c r="R18" i="7" s="1"/>
  <c r="K18" i="7"/>
  <c r="M18" i="7" s="1"/>
  <c r="I18" i="7"/>
  <c r="R16" i="7"/>
  <c r="N16" i="7"/>
  <c r="K16" i="7"/>
  <c r="M16" i="7" s="1"/>
  <c r="I16" i="7"/>
  <c r="N14" i="7"/>
  <c r="R14" i="7" s="1"/>
  <c r="K14" i="7"/>
  <c r="M14" i="7" s="1"/>
  <c r="I14" i="7"/>
  <c r="N12" i="7"/>
  <c r="R12" i="7" s="1"/>
  <c r="M12" i="7"/>
  <c r="K12" i="7"/>
  <c r="I12" i="7"/>
  <c r="N10" i="7"/>
  <c r="R10" i="7" s="1"/>
  <c r="K10" i="7"/>
  <c r="M10" i="7" s="1"/>
  <c r="I10" i="7"/>
  <c r="R8" i="7"/>
  <c r="N8" i="7"/>
  <c r="K8" i="7"/>
  <c r="M8" i="7" s="1"/>
  <c r="I8" i="7"/>
  <c r="N6" i="7"/>
  <c r="R6" i="7" s="1"/>
  <c r="K6" i="7"/>
  <c r="M6" i="7" s="1"/>
  <c r="I6" i="7"/>
  <c r="E51" i="8" l="1"/>
  <c r="N62" i="7"/>
  <c r="R62" i="7" s="1"/>
  <c r="H56" i="6"/>
  <c r="H59" i="6" l="1"/>
  <c r="H26" i="6"/>
  <c r="H24" i="6"/>
  <c r="H23" i="6"/>
  <c r="H20" i="6"/>
  <c r="H17" i="6"/>
  <c r="H15" i="6"/>
  <c r="H58" i="6"/>
  <c r="H55" i="6"/>
  <c r="H53" i="6"/>
  <c r="H51" i="6"/>
  <c r="H52" i="6"/>
  <c r="H49" i="6"/>
  <c r="H48" i="6"/>
  <c r="H47" i="6"/>
  <c r="H46" i="6"/>
  <c r="H45" i="6"/>
  <c r="H44" i="6"/>
  <c r="H42" i="6"/>
  <c r="H40" i="6"/>
  <c r="H39" i="6"/>
  <c r="H38" i="6"/>
  <c r="H35" i="6"/>
  <c r="H36" i="6"/>
  <c r="H34" i="6"/>
  <c r="H33" i="6"/>
  <c r="H32" i="6"/>
  <c r="H31" i="6"/>
  <c r="H29" i="6"/>
  <c r="H27" i="6"/>
  <c r="H25" i="6"/>
  <c r="H22" i="6"/>
  <c r="H21" i="6"/>
  <c r="H19" i="6"/>
  <c r="H16" i="6"/>
  <c r="H14" i="6"/>
  <c r="H13" i="6"/>
  <c r="H12" i="6"/>
  <c r="H11" i="6"/>
  <c r="H8" i="6"/>
  <c r="H9" i="6"/>
  <c r="H6" i="6"/>
  <c r="H18" i="6" l="1"/>
  <c r="G45" i="6"/>
  <c r="I45" i="6"/>
  <c r="L45" i="6" s="1"/>
  <c r="K45" i="6"/>
  <c r="D22" i="6"/>
  <c r="D21" i="6"/>
  <c r="M45" i="6" l="1"/>
  <c r="J45" i="6"/>
  <c r="G6" i="6"/>
  <c r="K6" i="6"/>
  <c r="I6" i="6"/>
  <c r="L6" i="6" s="1"/>
  <c r="M6" i="6" l="1"/>
  <c r="J6" i="6"/>
  <c r="D60" i="6"/>
  <c r="D57" i="6"/>
  <c r="D54" i="6"/>
  <c r="D50" i="6"/>
  <c r="D43" i="6"/>
  <c r="D37" i="6"/>
  <c r="D28" i="6"/>
  <c r="D18" i="6"/>
  <c r="D10" i="6"/>
  <c r="D7" i="6"/>
  <c r="K30" i="6" l="1"/>
  <c r="K41" i="6"/>
  <c r="L8" i="6"/>
  <c r="I9" i="6"/>
  <c r="L9" i="6" s="1"/>
  <c r="I11" i="6"/>
  <c r="L11" i="6" s="1"/>
  <c r="I12" i="6"/>
  <c r="L12" i="6" s="1"/>
  <c r="I13" i="6"/>
  <c r="L13" i="6" s="1"/>
  <c r="I14" i="6"/>
  <c r="L14" i="6" s="1"/>
  <c r="I15" i="6"/>
  <c r="L15" i="6" s="1"/>
  <c r="I16" i="6"/>
  <c r="L16" i="6" s="1"/>
  <c r="I17" i="6"/>
  <c r="L17" i="6" s="1"/>
  <c r="I19" i="6"/>
  <c r="L19" i="6" s="1"/>
  <c r="I20" i="6"/>
  <c r="L20" i="6" s="1"/>
  <c r="I21" i="6"/>
  <c r="L21" i="6" s="1"/>
  <c r="I22" i="6"/>
  <c r="L22" i="6" s="1"/>
  <c r="I23" i="6"/>
  <c r="L23" i="6" s="1"/>
  <c r="I24" i="6"/>
  <c r="L24" i="6" s="1"/>
  <c r="I25" i="6"/>
  <c r="L25" i="6" s="1"/>
  <c r="I26" i="6"/>
  <c r="L26" i="6" s="1"/>
  <c r="I27" i="6"/>
  <c r="L27" i="6" s="1"/>
  <c r="I29" i="6"/>
  <c r="L29" i="6" s="1"/>
  <c r="I30" i="6"/>
  <c r="I31" i="6"/>
  <c r="L31" i="6" s="1"/>
  <c r="I32" i="6"/>
  <c r="L32" i="6" s="1"/>
  <c r="I33" i="6"/>
  <c r="L33" i="6" s="1"/>
  <c r="I34" i="6"/>
  <c r="L34" i="6" s="1"/>
  <c r="I35" i="6"/>
  <c r="L35" i="6" s="1"/>
  <c r="I36" i="6"/>
  <c r="L36" i="6" s="1"/>
  <c r="I38" i="6"/>
  <c r="L38" i="6" s="1"/>
  <c r="I39" i="6"/>
  <c r="L39" i="6" s="1"/>
  <c r="I40" i="6"/>
  <c r="L40" i="6" s="1"/>
  <c r="I41" i="6"/>
  <c r="I42" i="6"/>
  <c r="L42" i="6" s="1"/>
  <c r="I44" i="6"/>
  <c r="L44" i="6" s="1"/>
  <c r="I46" i="6"/>
  <c r="L46" i="6" s="1"/>
  <c r="I47" i="6"/>
  <c r="L47" i="6" s="1"/>
  <c r="I48" i="6"/>
  <c r="L48" i="6" s="1"/>
  <c r="I49" i="6"/>
  <c r="L49" i="6" s="1"/>
  <c r="I51" i="6"/>
  <c r="L51" i="6" s="1"/>
  <c r="I52" i="6"/>
  <c r="L52" i="6" s="1"/>
  <c r="I53" i="6"/>
  <c r="L53" i="6" s="1"/>
  <c r="I54" i="6"/>
  <c r="L54" i="6" s="1"/>
  <c r="I55" i="6"/>
  <c r="L55" i="6" s="1"/>
  <c r="I56" i="6"/>
  <c r="L56" i="6" s="1"/>
  <c r="I57" i="6"/>
  <c r="L57" i="6" s="1"/>
  <c r="I58" i="6"/>
  <c r="L58" i="6" s="1"/>
  <c r="I59" i="6"/>
  <c r="L59" i="6" s="1"/>
  <c r="I60" i="6"/>
  <c r="K9" i="6"/>
  <c r="M9" i="6" s="1"/>
  <c r="K12" i="6"/>
  <c r="M12" i="6" s="1"/>
  <c r="K13" i="6"/>
  <c r="M13" i="6" s="1"/>
  <c r="K14" i="6"/>
  <c r="M14" i="6" s="1"/>
  <c r="K15" i="6"/>
  <c r="K16" i="6"/>
  <c r="M16" i="6" s="1"/>
  <c r="K17" i="6"/>
  <c r="M17" i="6" s="1"/>
  <c r="K20" i="6"/>
  <c r="K21" i="6"/>
  <c r="K22" i="6"/>
  <c r="K24" i="6"/>
  <c r="M24" i="6" s="1"/>
  <c r="K25" i="6"/>
  <c r="K26" i="6"/>
  <c r="K29" i="6"/>
  <c r="M29" i="6" s="1"/>
  <c r="K31" i="6"/>
  <c r="M31" i="6" s="1"/>
  <c r="K32" i="6"/>
  <c r="M32" i="6" s="1"/>
  <c r="K33" i="6"/>
  <c r="M33" i="6" s="1"/>
  <c r="K35" i="6"/>
  <c r="K36" i="6"/>
  <c r="M36" i="6" s="1"/>
  <c r="K38" i="6"/>
  <c r="K39" i="6"/>
  <c r="K40" i="6"/>
  <c r="K42" i="6"/>
  <c r="M42" i="6" s="1"/>
  <c r="K44" i="6"/>
  <c r="K46" i="6"/>
  <c r="K47" i="6"/>
  <c r="M47" i="6" s="1"/>
  <c r="K49" i="6"/>
  <c r="M49" i="6" s="1"/>
  <c r="K51" i="6"/>
  <c r="K52" i="6"/>
  <c r="M52" i="6" s="1"/>
  <c r="K53" i="6"/>
  <c r="M53" i="6" s="1"/>
  <c r="K55" i="6"/>
  <c r="M55" i="6" s="1"/>
  <c r="K58" i="6"/>
  <c r="G59" i="6"/>
  <c r="G58" i="6"/>
  <c r="G56" i="6"/>
  <c r="G55" i="6"/>
  <c r="G52" i="6"/>
  <c r="G53" i="6"/>
  <c r="G51" i="6"/>
  <c r="G48" i="6"/>
  <c r="G47" i="6"/>
  <c r="G46" i="6"/>
  <c r="G41" i="6"/>
  <c r="G39" i="6"/>
  <c r="G30" i="6"/>
  <c r="G31" i="6"/>
  <c r="G32" i="6"/>
  <c r="G33" i="6"/>
  <c r="G34" i="6"/>
  <c r="G35" i="6"/>
  <c r="G36" i="6"/>
  <c r="G22" i="6"/>
  <c r="G23" i="6"/>
  <c r="G24" i="6"/>
  <c r="G25" i="6"/>
  <c r="G26" i="6"/>
  <c r="G27" i="6"/>
  <c r="G21" i="6"/>
  <c r="G20" i="6"/>
  <c r="E60" i="6"/>
  <c r="H60" i="6" s="1"/>
  <c r="E57" i="6"/>
  <c r="E54" i="6"/>
  <c r="M40" i="6" l="1"/>
  <c r="M35" i="6"/>
  <c r="M22" i="6"/>
  <c r="J30" i="6"/>
  <c r="L30" i="6"/>
  <c r="M30" i="6" s="1"/>
  <c r="M46" i="6"/>
  <c r="M39" i="6"/>
  <c r="M26" i="6"/>
  <c r="M21" i="6"/>
  <c r="M58" i="6"/>
  <c r="M51" i="6"/>
  <c r="M44" i="6"/>
  <c r="M38" i="6"/>
  <c r="M25" i="6"/>
  <c r="M20" i="6"/>
  <c r="J41" i="6"/>
  <c r="L41" i="6"/>
  <c r="M41" i="6" s="1"/>
  <c r="H57" i="6"/>
  <c r="K57" i="6" s="1"/>
  <c r="M57" i="6" s="1"/>
  <c r="H54" i="6"/>
  <c r="J54" i="6" s="1"/>
  <c r="J59" i="6"/>
  <c r="J29" i="6"/>
  <c r="J44" i="6"/>
  <c r="J11" i="6"/>
  <c r="J35" i="6"/>
  <c r="J31" i="6"/>
  <c r="J21" i="6"/>
  <c r="K11" i="6"/>
  <c r="M11" i="6" s="1"/>
  <c r="J27" i="6"/>
  <c r="J23" i="6"/>
  <c r="J19" i="6"/>
  <c r="J14" i="6"/>
  <c r="J39" i="6"/>
  <c r="J49" i="6"/>
  <c r="J20" i="6"/>
  <c r="J33" i="6"/>
  <c r="J13" i="6"/>
  <c r="J12" i="6"/>
  <c r="J53" i="6"/>
  <c r="K60" i="6"/>
  <c r="M60" i="6" s="1"/>
  <c r="J60" i="6"/>
  <c r="J46" i="6"/>
  <c r="K23" i="6"/>
  <c r="M23" i="6" s="1"/>
  <c r="J26" i="6"/>
  <c r="J22" i="6"/>
  <c r="K8" i="6"/>
  <c r="M8" i="6" s="1"/>
  <c r="J36" i="6"/>
  <c r="J56" i="6"/>
  <c r="J52" i="6"/>
  <c r="J48" i="6"/>
  <c r="J38" i="6"/>
  <c r="J34" i="6"/>
  <c r="J58" i="6"/>
  <c r="J25" i="6"/>
  <c r="J17" i="6"/>
  <c r="J9" i="6"/>
  <c r="K59" i="6"/>
  <c r="M59" i="6" s="1"/>
  <c r="K27" i="6"/>
  <c r="M27" i="6" s="1"/>
  <c r="K19" i="6"/>
  <c r="M19" i="6" s="1"/>
  <c r="M15" i="6"/>
  <c r="J55" i="6"/>
  <c r="J51" i="6"/>
  <c r="J47" i="6"/>
  <c r="J42" i="6"/>
  <c r="J15" i="6"/>
  <c r="J57" i="6"/>
  <c r="J40" i="6"/>
  <c r="J32" i="6"/>
  <c r="J24" i="6"/>
  <c r="J16" i="6"/>
  <c r="J8" i="6"/>
  <c r="K56" i="6"/>
  <c r="M56" i="6" s="1"/>
  <c r="K48" i="6"/>
  <c r="M48" i="6" s="1"/>
  <c r="K34" i="6"/>
  <c r="M34" i="6" s="1"/>
  <c r="G13" i="6"/>
  <c r="G14" i="6"/>
  <c r="G15" i="6"/>
  <c r="G16" i="6"/>
  <c r="G17" i="6"/>
  <c r="G12" i="6"/>
  <c r="E50" i="6"/>
  <c r="H50" i="6" s="1"/>
  <c r="E43" i="6"/>
  <c r="H43" i="6" s="1"/>
  <c r="K54" i="6" l="1"/>
  <c r="M54" i="6" s="1"/>
  <c r="K43" i="6"/>
  <c r="K50" i="6"/>
  <c r="E37" i="6"/>
  <c r="H37" i="6" s="1"/>
  <c r="E28" i="6"/>
  <c r="H28" i="6" s="1"/>
  <c r="E18" i="6"/>
  <c r="K28" i="6" l="1"/>
  <c r="K37" i="6"/>
  <c r="K18" i="6"/>
  <c r="G9" i="6"/>
  <c r="G8" i="6"/>
  <c r="F7" i="6"/>
  <c r="I7" i="6" s="1"/>
  <c r="L7" i="6" s="1"/>
  <c r="F10" i="6"/>
  <c r="L10" i="6" s="1"/>
  <c r="E10" i="6"/>
  <c r="H10" i="6" s="1"/>
  <c r="E7" i="6"/>
  <c r="H7" i="6" s="1"/>
  <c r="J7" i="6" l="1"/>
  <c r="K7" i="6"/>
  <c r="M7" i="6" s="1"/>
  <c r="J10" i="6"/>
  <c r="K10" i="6"/>
  <c r="M10" i="6" s="1"/>
  <c r="G7" i="6"/>
  <c r="C57" i="6"/>
  <c r="C54" i="6"/>
  <c r="C50" i="6"/>
  <c r="C43" i="6"/>
  <c r="C37" i="6"/>
  <c r="C28" i="6"/>
  <c r="C18" i="6"/>
  <c r="C10" i="6" l="1"/>
  <c r="C7" i="6"/>
  <c r="G42" i="6" l="1"/>
  <c r="F50" i="6" l="1"/>
  <c r="I50" i="6" s="1"/>
  <c r="F37" i="6"/>
  <c r="I37" i="6" s="1"/>
  <c r="F43" i="6"/>
  <c r="I43" i="6" s="1"/>
  <c r="J43" i="6" l="1"/>
  <c r="L43" i="6"/>
  <c r="M43" i="6" s="1"/>
  <c r="J37" i="6"/>
  <c r="L37" i="6"/>
  <c r="M37" i="6" s="1"/>
  <c r="J50" i="6"/>
  <c r="L50" i="6"/>
  <c r="M50" i="6" s="1"/>
  <c r="G60" i="6"/>
  <c r="F28" i="6" l="1"/>
  <c r="I28" i="6" s="1"/>
  <c r="F18" i="6"/>
  <c r="I18" i="6" s="1"/>
  <c r="G57" i="6"/>
  <c r="G54" i="6"/>
  <c r="G49" i="6"/>
  <c r="G44" i="6"/>
  <c r="G38" i="6"/>
  <c r="G29" i="6"/>
  <c r="G37" i="6" s="1"/>
  <c r="G19" i="6"/>
  <c r="G28" i="6" s="1"/>
  <c r="G11" i="6"/>
  <c r="G10" i="6"/>
  <c r="G40" i="6"/>
  <c r="J18" i="6" l="1"/>
  <c r="L18" i="6"/>
  <c r="M18" i="6" s="1"/>
  <c r="J28" i="6"/>
  <c r="L28" i="6"/>
  <c r="M28" i="6" s="1"/>
  <c r="G18" i="6"/>
  <c r="G50" i="6"/>
  <c r="G43" i="6"/>
</calcChain>
</file>

<file path=xl/sharedStrings.xml><?xml version="1.0" encoding="utf-8"?>
<sst xmlns="http://schemas.openxmlformats.org/spreadsheetml/2006/main" count="282" uniqueCount="200">
  <si>
    <t>Ured župana</t>
  </si>
  <si>
    <t>UO za prostorno uređenje</t>
  </si>
  <si>
    <t>UO za gospodarstvo</t>
  </si>
  <si>
    <t>UO za poljoprivredu</t>
  </si>
  <si>
    <t>Razdjel/Glava</t>
  </si>
  <si>
    <t>Naziv</t>
  </si>
  <si>
    <t>O10</t>
  </si>
  <si>
    <t>O20</t>
  </si>
  <si>
    <t>O30</t>
  </si>
  <si>
    <t>030-02</t>
  </si>
  <si>
    <t>030-03</t>
  </si>
  <si>
    <t>030-04</t>
  </si>
  <si>
    <t>030-05</t>
  </si>
  <si>
    <t>040-01</t>
  </si>
  <si>
    <t>UO za zdravstvo i soc.skrb</t>
  </si>
  <si>
    <t>O40</t>
  </si>
  <si>
    <t>050-01</t>
  </si>
  <si>
    <t>050-02</t>
  </si>
  <si>
    <t>050-03</t>
  </si>
  <si>
    <t>O50</t>
  </si>
  <si>
    <t>060-01</t>
  </si>
  <si>
    <t>060-02</t>
  </si>
  <si>
    <t>O60</t>
  </si>
  <si>
    <t>070-01</t>
  </si>
  <si>
    <t>070-02</t>
  </si>
  <si>
    <t>O70</t>
  </si>
  <si>
    <t>O80</t>
  </si>
  <si>
    <t>UO za pravne i zajedničke poslove</t>
  </si>
  <si>
    <t>Socijalna skrb - 11</t>
  </si>
  <si>
    <t>Ustanove u zdravstvu - 11</t>
  </si>
  <si>
    <t>Limit 1</t>
  </si>
  <si>
    <t>Limit 2</t>
  </si>
  <si>
    <t xml:space="preserve"> Limit 2</t>
  </si>
  <si>
    <t>2021. godina</t>
  </si>
  <si>
    <t>Plan 2021.</t>
  </si>
  <si>
    <t>060-03</t>
  </si>
  <si>
    <t>UO za javnu nabavu i upravljanje imovinom</t>
  </si>
  <si>
    <t>040-</t>
  </si>
  <si>
    <t>040-11</t>
  </si>
  <si>
    <t>040-15</t>
  </si>
  <si>
    <t>Osnovnoškolsko obrazovanje - 45</t>
  </si>
  <si>
    <t>Srednjoškolsko obrazovanje -45</t>
  </si>
  <si>
    <t>Dom za starije i nemoćne - 45</t>
  </si>
  <si>
    <t>Socijalna skrb - 45</t>
  </si>
  <si>
    <t>2022. godina</t>
  </si>
  <si>
    <t>Plan 2022.</t>
  </si>
  <si>
    <t>UO za obrazovanje</t>
  </si>
  <si>
    <t>Ured župana - 11</t>
  </si>
  <si>
    <t>UO za proračun i financije - 44</t>
  </si>
  <si>
    <t>UO za obrazovanje - 11</t>
  </si>
  <si>
    <t>Narodni muzej - 11</t>
  </si>
  <si>
    <t>Kazalište lutaka - 11</t>
  </si>
  <si>
    <t>UO za zdravstvo i soc.skrb - 11</t>
  </si>
  <si>
    <t>UO za zdravstvo i soc.skrb - 13</t>
  </si>
  <si>
    <t>Ustanove u zdravstvu - 13</t>
  </si>
  <si>
    <t>Ustanove u zdravstvu - 45</t>
  </si>
  <si>
    <t>Dom za starije i nemoćne - 11</t>
  </si>
  <si>
    <t>UO za prostorno uređenje - 11</t>
  </si>
  <si>
    <t>UO za prostorno uređenje - 13</t>
  </si>
  <si>
    <t>UO za prostorno uređenje - 14</t>
  </si>
  <si>
    <t>Natura Jadera - 11</t>
  </si>
  <si>
    <t>Natura Jadera - 13</t>
  </si>
  <si>
    <t>Natura Jadera - 14</t>
  </si>
  <si>
    <t>Zavod za prostorno uređenje -11</t>
  </si>
  <si>
    <t>UO za gospodarstvo - 11</t>
  </si>
  <si>
    <t>UO za gospodarstvo - 14</t>
  </si>
  <si>
    <t>Ustanova INOVACIJA - 11</t>
  </si>
  <si>
    <t>Agencija za razvoj -Zadra Nova - 11</t>
  </si>
  <si>
    <t>UO za poljoprivredu - 11</t>
  </si>
  <si>
    <t>UO za poljoprivredu - 14</t>
  </si>
  <si>
    <t>UO za poljoprivredu - 15</t>
  </si>
  <si>
    <t>UO za poljoprivredu - 17</t>
  </si>
  <si>
    <t>Agencija za ruralni razvoj - 11</t>
  </si>
  <si>
    <t>080 - 01</t>
  </si>
  <si>
    <t>UO za financije i proračun</t>
  </si>
  <si>
    <t>UO za pomorsko dobro</t>
  </si>
  <si>
    <t>UO za pomorsko dobro - 11</t>
  </si>
  <si>
    <t>UO za pomorsko dobro - 13</t>
  </si>
  <si>
    <t>UO za pomorsko dobro - 14</t>
  </si>
  <si>
    <t>100-01</t>
  </si>
  <si>
    <t>UO za pravne i zajedničke poslove - 11</t>
  </si>
  <si>
    <t>UO za pravne i zajedničke poslove - 13</t>
  </si>
  <si>
    <t>110-01</t>
  </si>
  <si>
    <t>UO za javnu nabavu i upravljanje imovinom - 11</t>
  </si>
  <si>
    <t>UO za javnu nabavu i upravljanje imovinom - 44</t>
  </si>
  <si>
    <t>010-01</t>
  </si>
  <si>
    <t>020-01</t>
  </si>
  <si>
    <t>030-01</t>
  </si>
  <si>
    <t>Tablica; Limiti ukupnih rashoda po razdjelima proračuna Zadarske županije za izvore financiranja opći prihodi i primici (11 - opći prihodi,</t>
  </si>
  <si>
    <t>Izvršenje 2019.</t>
  </si>
  <si>
    <t>1. Izmjene i dopune 2020.</t>
  </si>
  <si>
    <t>2023. godina</t>
  </si>
  <si>
    <t>Plan 2023.</t>
  </si>
  <si>
    <t>UO za poljoprivredu - 13</t>
  </si>
  <si>
    <r>
      <t xml:space="preserve">UO za proračun i financije - 11 </t>
    </r>
    <r>
      <rPr>
        <sz val="12"/>
        <color rgb="FFFF0000"/>
        <rFont val="Calibri"/>
        <family val="2"/>
        <charset val="238"/>
        <scheme val="minor"/>
      </rPr>
      <t>*</t>
    </r>
  </si>
  <si>
    <r>
      <t xml:space="preserve">Osnovnoškolsko obrazovanje - 11 </t>
    </r>
    <r>
      <rPr>
        <sz val="12"/>
        <color rgb="FFFF0000"/>
        <rFont val="Calibri"/>
        <family val="2"/>
        <charset val="238"/>
        <scheme val="minor"/>
      </rPr>
      <t>**</t>
    </r>
  </si>
  <si>
    <r>
      <t xml:space="preserve">Srednjoškolsko obrazovanje -11 </t>
    </r>
    <r>
      <rPr>
        <sz val="12"/>
        <color rgb="FFFF0000"/>
        <rFont val="Calibri"/>
        <family val="2"/>
        <charset val="238"/>
        <scheme val="minor"/>
      </rPr>
      <t>**</t>
    </r>
  </si>
  <si>
    <r>
      <t xml:space="preserve">Izgradnja CGO - 11 </t>
    </r>
    <r>
      <rPr>
        <sz val="12"/>
        <color rgb="FFFF0000"/>
        <rFont val="Calibri"/>
        <family val="2"/>
        <charset val="238"/>
        <scheme val="minor"/>
      </rPr>
      <t>***</t>
    </r>
  </si>
  <si>
    <r>
      <t xml:space="preserve">Izgradnja Centar kreativne industrije - 11 </t>
    </r>
    <r>
      <rPr>
        <sz val="12"/>
        <color rgb="FFFF0000"/>
        <rFont val="Calibri"/>
        <family val="2"/>
        <charset val="238"/>
        <scheme val="minor"/>
      </rPr>
      <t>***</t>
    </r>
  </si>
  <si>
    <t>* Iznos LIMITA 2 u UO za financije i proračun odnosi se na provođenje Lokalnih izbora te za sufinanciranje plaća zaposlenih na poslovima postupanja s nezakonito izgrađenim građevinama.</t>
  </si>
  <si>
    <t>** Iznos za dodatna kapitalna ulaganja u školstvu zatražiti kroz LIMIT 2.</t>
  </si>
  <si>
    <t>*** Za ove projekte dostaviti novu procjenu utroška županijskih sredstava (izvor 11) u 2021. godini.</t>
  </si>
  <si>
    <t>13 - koncesije u pomorstvu i zdravstvu, 14 - brodice, 15 - lovozakupnina, 17 - navodnjavanje) i izvor 44 - naknada za zadrž. nezak.izgr. zgrada za razdoblje 2021.-2023. godine</t>
  </si>
  <si>
    <t>Tablica; Limiti ukupnih rashoda osnovnih škola za izvore financiranja 11 -  opći prihodi i primici i 45 -fond poravnanja i dodatni udio u porezu na dohodak</t>
  </si>
  <si>
    <t>R.B.</t>
  </si>
  <si>
    <t>Izvor</t>
  </si>
  <si>
    <t>Izvršenje 2018.</t>
  </si>
  <si>
    <t>Plan 2020.</t>
  </si>
  <si>
    <t>Limit 1.</t>
  </si>
  <si>
    <t>Limit 2.</t>
  </si>
  <si>
    <t>Indeks 17/16</t>
  </si>
  <si>
    <t xml:space="preserve">Limit 1. </t>
  </si>
  <si>
    <t xml:space="preserve">Limit 2. </t>
  </si>
  <si>
    <t>Indeks 18/17</t>
  </si>
  <si>
    <t>Indeks 19/18</t>
  </si>
  <si>
    <t>1.</t>
  </si>
  <si>
    <t>Osnovna škola Benkovac</t>
  </si>
  <si>
    <t>2.</t>
  </si>
  <si>
    <t>Osnovna škola Radića Bibinje</t>
  </si>
  <si>
    <t>3.</t>
  </si>
  <si>
    <t>Osnovna škola Biograd na moru</t>
  </si>
  <si>
    <t>4.</t>
  </si>
  <si>
    <t>Osnovna škola Galovac</t>
  </si>
  <si>
    <t>5.</t>
  </si>
  <si>
    <t>OŠ Nikole Tesle Gračac</t>
  </si>
  <si>
    <t>6.</t>
  </si>
  <si>
    <t>OŠ Petar Zoranić Jasenice</t>
  </si>
  <si>
    <t>7.</t>
  </si>
  <si>
    <t xml:space="preserve">OŠ I.G.Kovačića Lišane Ostrovičke </t>
  </si>
  <si>
    <t>8.</t>
  </si>
  <si>
    <t>OŠ Vladimir Nazor Neviđane</t>
  </si>
  <si>
    <t>9.</t>
  </si>
  <si>
    <t>OŠ Petra Zoranića Nin</t>
  </si>
  <si>
    <t>10.</t>
  </si>
  <si>
    <t>Osnovna škola Novigrad</t>
  </si>
  <si>
    <t>11.</t>
  </si>
  <si>
    <t>Osnovna škola Obrovac</t>
  </si>
  <si>
    <t>12.</t>
  </si>
  <si>
    <t>OŠ Jurja Dalmatinca Pag</t>
  </si>
  <si>
    <t>13.</t>
  </si>
  <si>
    <t>Osnovna škola Pakoštane</t>
  </si>
  <si>
    <t>14.</t>
  </si>
  <si>
    <t>Osnovna škola Franka Lisice Polača</t>
  </si>
  <si>
    <t>15.</t>
  </si>
  <si>
    <t>Osnovna škola Poličnik</t>
  </si>
  <si>
    <t>16.</t>
  </si>
  <si>
    <t>OŠ Braće Ribar Posedarje</t>
  </si>
  <si>
    <t>17.</t>
  </si>
  <si>
    <t>OŠ Valentin Klarin Preko</t>
  </si>
  <si>
    <t>18.</t>
  </si>
  <si>
    <t>Osnovna škola Pridraga</t>
  </si>
  <si>
    <t>19.</t>
  </si>
  <si>
    <t>Osnovna škola Privlaka</t>
  </si>
  <si>
    <t>20.</t>
  </si>
  <si>
    <t>OŠ Jurja Barakovića Ražanac</t>
  </si>
  <si>
    <t>21.</t>
  </si>
  <si>
    <t>OŠ Petra Lorinija Sali</t>
  </si>
  <si>
    <t>22.</t>
  </si>
  <si>
    <t>OŠ Petra Zoranića Stankovci</t>
  </si>
  <si>
    <t>23.</t>
  </si>
  <si>
    <t>Osnovna škola Starigrad</t>
  </si>
  <si>
    <t>24.</t>
  </si>
  <si>
    <t>Osnovna škola Sukošan</t>
  </si>
  <si>
    <t>25.</t>
  </si>
  <si>
    <t>Osnovna škola Sv. Filip i Jakov</t>
  </si>
  <si>
    <t>26.</t>
  </si>
  <si>
    <t>OŠ Vladimira Nazora Škabrnja</t>
  </si>
  <si>
    <t>27.</t>
  </si>
  <si>
    <t>Osnovna škola Zemunik</t>
  </si>
  <si>
    <t>28.</t>
  </si>
  <si>
    <t>Kapitalna ulaganja OŠ</t>
  </si>
  <si>
    <t>29.</t>
  </si>
  <si>
    <t>Materijal i usluge za tekuće investicijsko ulaganje u OŠ</t>
  </si>
  <si>
    <t>NAPOMENA:</t>
  </si>
  <si>
    <t xml:space="preserve">Nakon donošenja Odluka o minimalnim financijskim standardima od strane Vlade RH  izvršit će se korekcija limita ukoliko to bude potrebno. </t>
  </si>
  <si>
    <t>Tablica; Limiti ukupnih rashoda srednjih škola za izvore financiranja 11 -  opći prihodi i primici i 45 -fond poravnanja i dodatni udio u porezu na dohodak</t>
  </si>
  <si>
    <t>SŠ kneza Branimira Benkovac</t>
  </si>
  <si>
    <t>SŠ Biograd</t>
  </si>
  <si>
    <t>Glazbena škola Blagoja Berse</t>
  </si>
  <si>
    <t>Ekonomsko-birotehnička i trgovačka škola</t>
  </si>
  <si>
    <t>Gimnazija Franje Petrića</t>
  </si>
  <si>
    <t>Obrtnička škola Gojka Matuline</t>
  </si>
  <si>
    <t>Srednja škola Gračac</t>
  </si>
  <si>
    <t>Hotelijersko-turistička i ugostiteljska škola</t>
  </si>
  <si>
    <t>Gimnazija Jurja Barakovića</t>
  </si>
  <si>
    <t>Prirodoslovno-grafička škola</t>
  </si>
  <si>
    <t>Medicinska škola Ante Kuzmanića</t>
  </si>
  <si>
    <t>Klasična gimnazija Ivana Pavla II.</t>
  </si>
  <si>
    <t>Srednja škola Obrovac</t>
  </si>
  <si>
    <t>Srednja škola Bartula Kašića Pag</t>
  </si>
  <si>
    <t>Pomorska škola</t>
  </si>
  <si>
    <t>Poljoprivredna,prehrambena i veterinarska  škola Stanka Ožanića</t>
  </si>
  <si>
    <t>Tehnička škola</t>
  </si>
  <si>
    <t xml:space="preserve">Škola za tekstil, dizajn i primjenjenu  </t>
  </si>
  <si>
    <t>umjetnost</t>
  </si>
  <si>
    <t>Gimnazija Vladimira Nazora</t>
  </si>
  <si>
    <t>Strukovna škola Vice Vlatkovića</t>
  </si>
  <si>
    <t>Srednjoškolski đački dom</t>
  </si>
  <si>
    <t>Kapitalna ulaganja SŠ</t>
  </si>
  <si>
    <t>Materijal i usluge za tekuće investicijsko ulaganje u SŠ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</si>
</sst>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 CE"/>
      <charset val="238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133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vertical="justify"/>
    </xf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7" fillId="0" borderId="0" xfId="0" applyNumberFormat="1" applyFont="1"/>
    <xf numFmtId="4" fontId="3" fillId="2" borderId="1" xfId="0" applyNumberFormat="1" applyFont="1" applyFill="1" applyBorder="1" applyAlignment="1">
      <alignment horizontal="left" vertical="justify"/>
    </xf>
    <xf numFmtId="4" fontId="7" fillId="4" borderId="6" xfId="0" applyNumberFormat="1" applyFont="1" applyFill="1" applyBorder="1" applyAlignment="1">
      <alignment horizontal="center" vertical="justify"/>
    </xf>
    <xf numFmtId="4" fontId="7" fillId="4" borderId="7" xfId="0" applyNumberFormat="1" applyFont="1" applyFill="1" applyBorder="1" applyAlignment="1">
      <alignment horizontal="center" vertical="justify"/>
    </xf>
    <xf numFmtId="4" fontId="7" fillId="4" borderId="9" xfId="0" applyNumberFormat="1" applyFont="1" applyFill="1" applyBorder="1" applyAlignment="1">
      <alignment horizontal="center" vertical="justify"/>
    </xf>
    <xf numFmtId="4" fontId="7" fillId="5" borderId="6" xfId="0" applyNumberFormat="1" applyFont="1" applyFill="1" applyBorder="1" applyAlignment="1">
      <alignment horizontal="center" vertical="justify"/>
    </xf>
    <xf numFmtId="4" fontId="7" fillId="5" borderId="7" xfId="0" applyNumberFormat="1" applyFont="1" applyFill="1" applyBorder="1" applyAlignment="1">
      <alignment horizontal="center" vertical="justify"/>
    </xf>
    <xf numFmtId="4" fontId="7" fillId="5" borderId="8" xfId="0" applyNumberFormat="1" applyFont="1" applyFill="1" applyBorder="1" applyAlignment="1">
      <alignment horizontal="center" vertical="justify"/>
    </xf>
    <xf numFmtId="4" fontId="7" fillId="2" borderId="10" xfId="0" applyNumberFormat="1" applyFont="1" applyFill="1" applyBorder="1" applyAlignment="1">
      <alignment horizontal="center" vertical="justify"/>
    </xf>
    <xf numFmtId="4" fontId="7" fillId="2" borderId="7" xfId="0" applyNumberFormat="1" applyFont="1" applyFill="1" applyBorder="1" applyAlignment="1">
      <alignment horizontal="center" vertical="justify"/>
    </xf>
    <xf numFmtId="4" fontId="7" fillId="2" borderId="8" xfId="0" applyNumberFormat="1" applyFont="1" applyFill="1" applyBorder="1" applyAlignment="1">
      <alignment horizontal="center" vertical="justify"/>
    </xf>
    <xf numFmtId="0" fontId="3" fillId="0" borderId="1" xfId="0" applyFont="1" applyBorder="1"/>
    <xf numFmtId="4" fontId="3" fillId="0" borderId="1" xfId="0" applyNumberFormat="1" applyFont="1" applyBorder="1"/>
    <xf numFmtId="4" fontId="3" fillId="4" borderId="1" xfId="0" applyNumberFormat="1" applyFont="1" applyFill="1" applyBorder="1"/>
    <xf numFmtId="4" fontId="3" fillId="5" borderId="2" xfId="0" applyNumberFormat="1" applyFont="1" applyFill="1" applyBorder="1"/>
    <xf numFmtId="4" fontId="3" fillId="5" borderId="1" xfId="0" applyNumberFormat="1" applyFont="1" applyFill="1" applyBorder="1"/>
    <xf numFmtId="4" fontId="3" fillId="3" borderId="2" xfId="0" applyNumberFormat="1" applyFont="1" applyFill="1" applyBorder="1"/>
    <xf numFmtId="4" fontId="3" fillId="3" borderId="1" xfId="0" applyNumberFormat="1" applyFont="1" applyFill="1" applyBorder="1"/>
    <xf numFmtId="0" fontId="7" fillId="3" borderId="1" xfId="0" applyFont="1" applyFill="1" applyBorder="1"/>
    <xf numFmtId="4" fontId="7" fillId="3" borderId="1" xfId="0" applyNumberFormat="1" applyFont="1" applyFill="1" applyBorder="1"/>
    <xf numFmtId="4" fontId="7" fillId="4" borderId="2" xfId="0" applyNumberFormat="1" applyFont="1" applyFill="1" applyBorder="1"/>
    <xf numFmtId="4" fontId="7" fillId="4" borderId="1" xfId="0" applyNumberFormat="1" applyFont="1" applyFill="1" applyBorder="1"/>
    <xf numFmtId="4" fontId="7" fillId="5" borderId="2" xfId="0" applyNumberFormat="1" applyFont="1" applyFill="1" applyBorder="1"/>
    <xf numFmtId="4" fontId="7" fillId="5" borderId="1" xfId="0" applyNumberFormat="1" applyFont="1" applyFill="1" applyBorder="1"/>
    <xf numFmtId="4" fontId="7" fillId="3" borderId="2" xfId="0" applyNumberFormat="1" applyFont="1" applyFill="1" applyBorder="1"/>
    <xf numFmtId="0" fontId="7" fillId="0" borderId="0" xfId="0" applyFont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7" fillId="3" borderId="1" xfId="0" applyFont="1" applyFill="1" applyBorder="1" applyAlignment="1">
      <alignment horizontal="left"/>
    </xf>
    <xf numFmtId="0" fontId="0" fillId="0" borderId="11" xfId="0" applyBorder="1"/>
    <xf numFmtId="4" fontId="8" fillId="3" borderId="1" xfId="0" applyNumberFormat="1" applyFont="1" applyFill="1" applyBorder="1"/>
    <xf numFmtId="0" fontId="11" fillId="0" borderId="0" xfId="0" applyFont="1" applyAlignment="1">
      <alignment horizontal="left"/>
    </xf>
    <xf numFmtId="0" fontId="11" fillId="0" borderId="0" xfId="0" applyFont="1" applyAlignment="1"/>
    <xf numFmtId="4" fontId="7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0" xfId="0" applyFont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3" fillId="2" borderId="12" xfId="0" applyFont="1" applyFill="1" applyBorder="1" applyAlignment="1">
      <alignment horizontal="justify" vertical="justify"/>
    </xf>
    <xf numFmtId="0" fontId="3" fillId="2" borderId="13" xfId="0" applyFont="1" applyFill="1" applyBorder="1" applyAlignment="1">
      <alignment horizontal="center"/>
    </xf>
    <xf numFmtId="4" fontId="0" fillId="2" borderId="15" xfId="0" applyNumberFormat="1" applyFill="1" applyBorder="1" applyAlignment="1">
      <alignment horizontal="left" vertical="justify"/>
    </xf>
    <xf numFmtId="4" fontId="0" fillId="2" borderId="1" xfId="0" applyNumberFormat="1" applyFill="1" applyBorder="1" applyAlignment="1">
      <alignment horizontal="left" vertical="justify"/>
    </xf>
    <xf numFmtId="4" fontId="8" fillId="4" borderId="16" xfId="0" applyNumberFormat="1" applyFont="1" applyFill="1" applyBorder="1" applyAlignment="1">
      <alignment horizontal="center" vertical="justify"/>
    </xf>
    <xf numFmtId="4" fontId="8" fillId="4" borderId="1" xfId="0" applyNumberFormat="1" applyFont="1" applyFill="1" applyBorder="1" applyAlignment="1">
      <alignment horizontal="center" vertical="justify"/>
    </xf>
    <xf numFmtId="4" fontId="8" fillId="4" borderId="17" xfId="0" applyNumberFormat="1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justify" vertical="justify"/>
    </xf>
    <xf numFmtId="4" fontId="8" fillId="6" borderId="16" xfId="0" applyNumberFormat="1" applyFont="1" applyFill="1" applyBorder="1" applyAlignment="1">
      <alignment horizontal="center" vertical="justify"/>
    </xf>
    <xf numFmtId="4" fontId="8" fillId="6" borderId="1" xfId="0" applyNumberFormat="1" applyFont="1" applyFill="1" applyBorder="1" applyAlignment="1">
      <alignment horizontal="center" vertical="justify"/>
    </xf>
    <xf numFmtId="4" fontId="8" fillId="6" borderId="17" xfId="0" applyNumberFormat="1" applyFont="1" applyFill="1" applyBorder="1" applyAlignment="1">
      <alignment horizontal="center" vertical="justify"/>
    </xf>
    <xf numFmtId="4" fontId="8" fillId="2" borderId="16" xfId="0" applyNumberFormat="1" applyFont="1" applyFill="1" applyBorder="1" applyAlignment="1">
      <alignment horizontal="center" vertical="justify"/>
    </xf>
    <xf numFmtId="0" fontId="8" fillId="2" borderId="1" xfId="0" applyFont="1" applyFill="1" applyBorder="1" applyAlignment="1">
      <alignment horizontal="center" vertical="justify"/>
    </xf>
    <xf numFmtId="4" fontId="8" fillId="2" borderId="1" xfId="0" applyNumberFormat="1" applyFont="1" applyFill="1" applyBorder="1" applyAlignment="1">
      <alignment horizontal="center" vertical="justify"/>
    </xf>
    <xf numFmtId="4" fontId="8" fillId="2" borderId="17" xfId="0" applyNumberFormat="1" applyFont="1" applyFill="1" applyBorder="1" applyAlignment="1">
      <alignment horizontal="center" vertical="justify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164" fontId="13" fillId="0" borderId="15" xfId="1" applyNumberFormat="1" applyFont="1" applyBorder="1"/>
    <xf numFmtId="4" fontId="4" fillId="7" borderId="19" xfId="0" applyNumberFormat="1" applyFont="1" applyFill="1" applyBorder="1"/>
    <xf numFmtId="4" fontId="4" fillId="4" borderId="16" xfId="0" applyNumberFormat="1" applyFont="1" applyFill="1" applyBorder="1"/>
    <xf numFmtId="4" fontId="4" fillId="4" borderId="1" xfId="0" applyNumberFormat="1" applyFont="1" applyFill="1" applyBorder="1"/>
    <xf numFmtId="4" fontId="4" fillId="4" borderId="17" xfId="0" applyNumberFormat="1" applyFont="1" applyFill="1" applyBorder="1"/>
    <xf numFmtId="4" fontId="4" fillId="0" borderId="18" xfId="0" applyNumberFormat="1" applyFont="1" applyBorder="1"/>
    <xf numFmtId="4" fontId="4" fillId="6" borderId="16" xfId="0" applyNumberFormat="1" applyFont="1" applyFill="1" applyBorder="1"/>
    <xf numFmtId="4" fontId="4" fillId="6" borderId="1" xfId="0" applyNumberFormat="1" applyFont="1" applyFill="1" applyBorder="1"/>
    <xf numFmtId="4" fontId="4" fillId="6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 vertical="justify"/>
    </xf>
    <xf numFmtId="4" fontId="14" fillId="2" borderId="16" xfId="0" applyNumberFormat="1" applyFont="1" applyFill="1" applyBorder="1" applyAlignment="1">
      <alignment horizontal="center" vertical="justify"/>
    </xf>
    <xf numFmtId="0" fontId="3" fillId="0" borderId="1" xfId="0" applyFont="1" applyBorder="1" applyAlignment="1">
      <alignment horizontal="left" vertical="justify"/>
    </xf>
    <xf numFmtId="4" fontId="4" fillId="7" borderId="20" xfId="0" applyNumberFormat="1" applyFont="1" applyFill="1" applyBorder="1"/>
    <xf numFmtId="4" fontId="4" fillId="4" borderId="21" xfId="0" applyNumberFormat="1" applyFont="1" applyFill="1" applyBorder="1"/>
    <xf numFmtId="4" fontId="4" fillId="4" borderId="2" xfId="0" applyNumberFormat="1" applyFont="1" applyFill="1" applyBorder="1"/>
    <xf numFmtId="4" fontId="4" fillId="6" borderId="2" xfId="0" applyNumberFormat="1" applyFont="1" applyFill="1" applyBorder="1"/>
    <xf numFmtId="164" fontId="13" fillId="0" borderId="15" xfId="1" applyNumberFormat="1" applyFont="1" applyFill="1" applyBorder="1"/>
    <xf numFmtId="0" fontId="3" fillId="7" borderId="1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justify"/>
    </xf>
    <xf numFmtId="4" fontId="4" fillId="7" borderId="18" xfId="0" applyNumberFormat="1" applyFont="1" applyFill="1" applyBorder="1"/>
    <xf numFmtId="4" fontId="4" fillId="0" borderId="1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justify"/>
    </xf>
    <xf numFmtId="4" fontId="4" fillId="0" borderId="10" xfId="0" applyNumberFormat="1" applyFont="1" applyBorder="1" applyAlignment="1">
      <alignment horizontal="center"/>
    </xf>
    <xf numFmtId="4" fontId="4" fillId="7" borderId="9" xfId="0" applyNumberFormat="1" applyFont="1" applyFill="1" applyBorder="1"/>
    <xf numFmtId="4" fontId="4" fillId="4" borderId="6" xfId="0" applyNumberFormat="1" applyFont="1" applyFill="1" applyBorder="1"/>
    <xf numFmtId="4" fontId="4" fillId="4" borderId="7" xfId="0" applyNumberFormat="1" applyFont="1" applyFill="1" applyBorder="1"/>
    <xf numFmtId="4" fontId="4" fillId="4" borderId="8" xfId="0" applyNumberFormat="1" applyFont="1" applyFill="1" applyBorder="1"/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4" fontId="4" fillId="6" borderId="8" xfId="0" applyNumberFormat="1" applyFont="1" applyFill="1" applyBorder="1"/>
    <xf numFmtId="4" fontId="14" fillId="2" borderId="6" xfId="0" applyNumberFormat="1" applyFont="1" applyFill="1" applyBorder="1" applyAlignment="1">
      <alignment horizontal="center" vertical="justify"/>
    </xf>
    <xf numFmtId="4" fontId="8" fillId="2" borderId="7" xfId="0" applyNumberFormat="1" applyFont="1" applyFill="1" applyBorder="1" applyAlignment="1">
      <alignment horizontal="center" vertical="justify"/>
    </xf>
    <xf numFmtId="4" fontId="1" fillId="2" borderId="8" xfId="0" applyNumberFormat="1" applyFont="1" applyFill="1" applyBorder="1" applyAlignment="1">
      <alignment horizontal="right" vertical="justify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7" borderId="0" xfId="0" applyNumberFormat="1" applyFont="1" applyFill="1" applyBorder="1"/>
    <xf numFmtId="4" fontId="4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 horizontal="justify" vertical="center"/>
    </xf>
    <xf numFmtId="4" fontId="14" fillId="0" borderId="1" xfId="0" applyNumberFormat="1" applyFont="1" applyBorder="1" applyAlignment="1">
      <alignment horizontal="right"/>
    </xf>
    <xf numFmtId="4" fontId="14" fillId="7" borderId="17" xfId="0" applyNumberFormat="1" applyFont="1" applyFill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164" fontId="16" fillId="0" borderId="1" xfId="1" applyNumberFormat="1" applyFont="1" applyFill="1" applyBorder="1" applyAlignment="1">
      <alignment horizontal="right"/>
    </xf>
    <xf numFmtId="4" fontId="14" fillId="7" borderId="22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" fontId="14" fillId="0" borderId="7" xfId="0" applyNumberFormat="1" applyFont="1" applyBorder="1" applyAlignment="1">
      <alignment horizontal="right"/>
    </xf>
    <xf numFmtId="4" fontId="14" fillId="7" borderId="8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3" fillId="0" borderId="25" xfId="0" applyFont="1" applyFill="1" applyBorder="1" applyAlignment="1">
      <alignment horizontal="center"/>
    </xf>
    <xf numFmtId="4" fontId="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 vertical="justify"/>
    </xf>
  </cellXfs>
  <cellStyles count="2">
    <cellStyle name="Normalno" xfId="0" builtinId="0"/>
    <cellStyle name="Obično_dec200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workbookViewId="0">
      <selection activeCell="B75" sqref="B75"/>
    </sheetView>
  </sheetViews>
  <sheetFormatPr defaultRowHeight="15" x14ac:dyDescent="0.25"/>
  <cols>
    <col min="1" max="1" width="8.85546875" customWidth="1"/>
    <col min="2" max="2" width="46.42578125" bestFit="1" customWidth="1"/>
    <col min="3" max="3" width="15.5703125" style="1" bestFit="1" customWidth="1"/>
    <col min="4" max="4" width="16.140625" style="1" customWidth="1"/>
    <col min="5" max="5" width="15.42578125" style="1" bestFit="1" customWidth="1"/>
    <col min="6" max="6" width="13.140625" style="1" bestFit="1" customWidth="1"/>
    <col min="7" max="8" width="15.42578125" style="1" bestFit="1" customWidth="1"/>
    <col min="9" max="9" width="13.140625" style="3" bestFit="1" customWidth="1"/>
    <col min="10" max="11" width="15.42578125" style="1" bestFit="1" customWidth="1"/>
    <col min="12" max="12" width="14.42578125" style="1" bestFit="1" customWidth="1"/>
    <col min="13" max="13" width="15.42578125" style="1" bestFit="1" customWidth="1"/>
    <col min="14" max="14" width="14.28515625" style="1" customWidth="1"/>
    <col min="15" max="15" width="0.140625" style="1" customWidth="1"/>
    <col min="20" max="20" width="12.7109375" bestFit="1" customWidth="1"/>
  </cols>
  <sheetData>
    <row r="1" spans="1:18" ht="15.75" x14ac:dyDescent="0.25">
      <c r="A1" s="9" t="s">
        <v>88</v>
      </c>
      <c r="B1" s="9"/>
      <c r="C1" s="10"/>
      <c r="D1" s="10"/>
      <c r="E1" s="10"/>
      <c r="F1" s="10"/>
      <c r="G1" s="10"/>
      <c r="H1" s="10"/>
      <c r="I1" s="11"/>
      <c r="J1" s="10"/>
      <c r="K1" s="10"/>
      <c r="L1" s="10"/>
      <c r="M1" s="10"/>
      <c r="N1" s="10"/>
      <c r="O1" s="10"/>
    </row>
    <row r="2" spans="1:18" ht="15.75" x14ac:dyDescent="0.25">
      <c r="A2" s="9" t="s">
        <v>102</v>
      </c>
      <c r="B2" s="9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</row>
    <row r="3" spans="1:18" ht="16.5" thickBot="1" x14ac:dyDescent="0.3">
      <c r="A3" s="9"/>
      <c r="B3" s="9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  <c r="O3"/>
    </row>
    <row r="4" spans="1:18" ht="15.75" x14ac:dyDescent="0.25">
      <c r="A4" s="9"/>
      <c r="B4" s="9"/>
      <c r="C4" s="10"/>
      <c r="D4" s="10"/>
      <c r="E4" s="44" t="s">
        <v>33</v>
      </c>
      <c r="F4" s="45"/>
      <c r="G4" s="45"/>
      <c r="H4" s="44" t="s">
        <v>44</v>
      </c>
      <c r="I4" s="45"/>
      <c r="J4" s="46"/>
      <c r="K4" s="45" t="s">
        <v>91</v>
      </c>
      <c r="L4" s="45"/>
      <c r="M4" s="45"/>
      <c r="N4" s="40"/>
      <c r="O4"/>
    </row>
    <row r="5" spans="1:18" ht="33.75" customHeight="1" thickBot="1" x14ac:dyDescent="0.3">
      <c r="A5" s="5" t="s">
        <v>4</v>
      </c>
      <c r="B5" s="4" t="s">
        <v>5</v>
      </c>
      <c r="C5" s="12" t="s">
        <v>89</v>
      </c>
      <c r="D5" s="12" t="s">
        <v>90</v>
      </c>
      <c r="E5" s="13" t="s">
        <v>30</v>
      </c>
      <c r="F5" s="14" t="s">
        <v>31</v>
      </c>
      <c r="G5" s="15" t="s">
        <v>34</v>
      </c>
      <c r="H5" s="16" t="s">
        <v>30</v>
      </c>
      <c r="I5" s="17" t="s">
        <v>31</v>
      </c>
      <c r="J5" s="18" t="s">
        <v>45</v>
      </c>
      <c r="K5" s="19" t="s">
        <v>30</v>
      </c>
      <c r="L5" s="20" t="s">
        <v>32</v>
      </c>
      <c r="M5" s="21" t="s">
        <v>92</v>
      </c>
      <c r="N5" s="9"/>
      <c r="O5"/>
    </row>
    <row r="6" spans="1:18" ht="17.25" customHeight="1" x14ac:dyDescent="0.25">
      <c r="A6" s="22" t="s">
        <v>85</v>
      </c>
      <c r="B6" s="22" t="s">
        <v>47</v>
      </c>
      <c r="C6" s="23">
        <v>2288548.2000000002</v>
      </c>
      <c r="D6" s="23">
        <v>2425000</v>
      </c>
      <c r="E6" s="24">
        <v>2500000</v>
      </c>
      <c r="F6" s="24">
        <v>0</v>
      </c>
      <c r="G6" s="24">
        <f>SUM(E6:F6)</f>
        <v>2500000</v>
      </c>
      <c r="H6" s="25">
        <f t="shared" ref="H6:H17" si="0">E6*1.01</f>
        <v>2525000</v>
      </c>
      <c r="I6" s="26">
        <f t="shared" ref="I6:I29" si="1">F6*1.02</f>
        <v>0</v>
      </c>
      <c r="J6" s="26">
        <f>SUM(H6:I6)</f>
        <v>2525000</v>
      </c>
      <c r="K6" s="27">
        <f>H6*1.015</f>
        <v>2562874.9999999995</v>
      </c>
      <c r="L6" s="28">
        <f>I6*1.015</f>
        <v>0</v>
      </c>
      <c r="M6" s="28">
        <f>SUM(K6:L6)</f>
        <v>2562874.9999999995</v>
      </c>
      <c r="N6" s="9"/>
      <c r="O6"/>
    </row>
    <row r="7" spans="1:18" s="2" customFormat="1" ht="15.75" x14ac:dyDescent="0.25">
      <c r="A7" s="29" t="s">
        <v>6</v>
      </c>
      <c r="B7" s="29" t="s">
        <v>0</v>
      </c>
      <c r="C7" s="30">
        <f>SUM(C6)</f>
        <v>2288548.2000000002</v>
      </c>
      <c r="D7" s="30">
        <f>SUM(D6)</f>
        <v>2425000</v>
      </c>
      <c r="E7" s="31">
        <f>SUM(E6)</f>
        <v>2500000</v>
      </c>
      <c r="F7" s="31">
        <f>SUM(F6)</f>
        <v>0</v>
      </c>
      <c r="G7" s="32">
        <f>SUM(E7:F7)</f>
        <v>2500000</v>
      </c>
      <c r="H7" s="33">
        <f t="shared" si="0"/>
        <v>2525000</v>
      </c>
      <c r="I7" s="34">
        <f t="shared" si="1"/>
        <v>0</v>
      </c>
      <c r="J7" s="34">
        <f t="shared" ref="J7:J60" si="2">SUM(H7:I7)</f>
        <v>2525000</v>
      </c>
      <c r="K7" s="35">
        <f t="shared" ref="K7:K60" si="3">H7*1.015</f>
        <v>2562874.9999999995</v>
      </c>
      <c r="L7" s="41">
        <f t="shared" ref="L7:L59" si="4">I7*1.015</f>
        <v>0</v>
      </c>
      <c r="M7" s="30">
        <f t="shared" ref="M7:M60" si="5">SUM(K7:L7)</f>
        <v>2562874.9999999995</v>
      </c>
      <c r="N7" s="36"/>
    </row>
    <row r="8" spans="1:18" s="2" customFormat="1" ht="15.75" x14ac:dyDescent="0.25">
      <c r="A8" s="22" t="s">
        <v>86</v>
      </c>
      <c r="B8" s="22" t="s">
        <v>94</v>
      </c>
      <c r="C8" s="23">
        <v>20918419.620000001</v>
      </c>
      <c r="D8" s="23">
        <v>23354548.359999999</v>
      </c>
      <c r="E8" s="24">
        <v>24000000</v>
      </c>
      <c r="F8" s="24">
        <v>2000000</v>
      </c>
      <c r="G8" s="24">
        <f>SUM(E8:F8)</f>
        <v>26000000</v>
      </c>
      <c r="H8" s="25">
        <f t="shared" si="0"/>
        <v>24240000</v>
      </c>
      <c r="I8" s="26">
        <v>0</v>
      </c>
      <c r="J8" s="26">
        <f t="shared" si="2"/>
        <v>24240000</v>
      </c>
      <c r="K8" s="27">
        <f t="shared" si="3"/>
        <v>24603599.999999996</v>
      </c>
      <c r="L8" s="28">
        <f t="shared" si="4"/>
        <v>0</v>
      </c>
      <c r="M8" s="28">
        <f t="shared" si="5"/>
        <v>24603599.999999996</v>
      </c>
      <c r="N8" s="36"/>
    </row>
    <row r="9" spans="1:18" s="2" customFormat="1" ht="15.75" x14ac:dyDescent="0.25">
      <c r="A9" s="22" t="s">
        <v>86</v>
      </c>
      <c r="B9" s="22" t="s">
        <v>48</v>
      </c>
      <c r="C9" s="23">
        <v>869863.29</v>
      </c>
      <c r="D9" s="23">
        <v>2000000</v>
      </c>
      <c r="E9" s="24">
        <v>500000</v>
      </c>
      <c r="F9" s="24">
        <v>0</v>
      </c>
      <c r="G9" s="24">
        <f>SUM(E9:F9)</f>
        <v>500000</v>
      </c>
      <c r="H9" s="25">
        <f t="shared" si="0"/>
        <v>505000</v>
      </c>
      <c r="I9" s="26">
        <f t="shared" si="1"/>
        <v>0</v>
      </c>
      <c r="J9" s="26">
        <f t="shared" si="2"/>
        <v>505000</v>
      </c>
      <c r="K9" s="27">
        <f t="shared" si="3"/>
        <v>512574.99999999994</v>
      </c>
      <c r="L9" s="28">
        <f t="shared" si="4"/>
        <v>0</v>
      </c>
      <c r="M9" s="28">
        <f t="shared" si="5"/>
        <v>512574.99999999994</v>
      </c>
      <c r="N9" s="36"/>
    </row>
    <row r="10" spans="1:18" s="2" customFormat="1" ht="15.75" x14ac:dyDescent="0.25">
      <c r="A10" s="29" t="s">
        <v>7</v>
      </c>
      <c r="B10" s="29" t="s">
        <v>74</v>
      </c>
      <c r="C10" s="30">
        <f>SUM(C8:C9)</f>
        <v>21788282.91</v>
      </c>
      <c r="D10" s="30">
        <f>SUM(D8:D9)</f>
        <v>25354548.359999999</v>
      </c>
      <c r="E10" s="32">
        <f>SUM(E8:E9)</f>
        <v>24500000</v>
      </c>
      <c r="F10" s="32">
        <f>SUM(F8:F9)</f>
        <v>2000000</v>
      </c>
      <c r="G10" s="32">
        <f>E10+F10</f>
        <v>26500000</v>
      </c>
      <c r="H10" s="33">
        <f t="shared" si="0"/>
        <v>24745000</v>
      </c>
      <c r="I10" s="34">
        <v>0</v>
      </c>
      <c r="J10" s="34">
        <f t="shared" si="2"/>
        <v>24745000</v>
      </c>
      <c r="K10" s="35">
        <f t="shared" si="3"/>
        <v>25116174.999999996</v>
      </c>
      <c r="L10" s="41">
        <f t="shared" si="4"/>
        <v>0</v>
      </c>
      <c r="M10" s="30">
        <f t="shared" si="5"/>
        <v>25116174.999999996</v>
      </c>
      <c r="N10" s="36"/>
    </row>
    <row r="11" spans="1:18" ht="15.75" x14ac:dyDescent="0.25">
      <c r="A11" s="22" t="s">
        <v>87</v>
      </c>
      <c r="B11" s="22" t="s">
        <v>49</v>
      </c>
      <c r="C11" s="23">
        <v>3984239.47</v>
      </c>
      <c r="D11" s="23">
        <v>3013250</v>
      </c>
      <c r="E11" s="24">
        <v>3800000</v>
      </c>
      <c r="F11" s="24">
        <v>0</v>
      </c>
      <c r="G11" s="24">
        <f>E11+F11</f>
        <v>3800000</v>
      </c>
      <c r="H11" s="25">
        <f t="shared" si="0"/>
        <v>3838000</v>
      </c>
      <c r="I11" s="26">
        <f t="shared" si="1"/>
        <v>0</v>
      </c>
      <c r="J11" s="26">
        <f t="shared" si="2"/>
        <v>3838000</v>
      </c>
      <c r="K11" s="27">
        <f t="shared" si="3"/>
        <v>3895569.9999999995</v>
      </c>
      <c r="L11" s="28">
        <f t="shared" si="4"/>
        <v>0</v>
      </c>
      <c r="M11" s="28">
        <f t="shared" si="5"/>
        <v>3895569.9999999995</v>
      </c>
      <c r="N11" s="9"/>
      <c r="O11"/>
      <c r="R11" s="1"/>
    </row>
    <row r="12" spans="1:18" ht="15.75" x14ac:dyDescent="0.25">
      <c r="A12" s="22" t="s">
        <v>9</v>
      </c>
      <c r="B12" s="22" t="s">
        <v>50</v>
      </c>
      <c r="C12" s="23">
        <v>3722503.27</v>
      </c>
      <c r="D12" s="23">
        <v>3424700</v>
      </c>
      <c r="E12" s="24">
        <v>3400000</v>
      </c>
      <c r="F12" s="24">
        <v>0</v>
      </c>
      <c r="G12" s="24">
        <f t="shared" ref="G12:G17" si="6">SUM(E12:F12)</f>
        <v>3400000</v>
      </c>
      <c r="H12" s="25">
        <f t="shared" si="0"/>
        <v>3434000</v>
      </c>
      <c r="I12" s="26">
        <f t="shared" si="1"/>
        <v>0</v>
      </c>
      <c r="J12" s="26">
        <f t="shared" si="2"/>
        <v>3434000</v>
      </c>
      <c r="K12" s="27">
        <f t="shared" si="3"/>
        <v>3485509.9999999995</v>
      </c>
      <c r="L12" s="28">
        <f t="shared" si="4"/>
        <v>0</v>
      </c>
      <c r="M12" s="28">
        <f t="shared" si="5"/>
        <v>3485509.9999999995</v>
      </c>
      <c r="N12" s="9"/>
      <c r="O12"/>
    </row>
    <row r="13" spans="1:18" ht="15.75" x14ac:dyDescent="0.25">
      <c r="A13" s="22" t="s">
        <v>10</v>
      </c>
      <c r="B13" s="22" t="s">
        <v>51</v>
      </c>
      <c r="C13" s="23">
        <v>4671257.6100000003</v>
      </c>
      <c r="D13" s="23">
        <v>4266957</v>
      </c>
      <c r="E13" s="24">
        <v>4000000</v>
      </c>
      <c r="F13" s="24">
        <v>0</v>
      </c>
      <c r="G13" s="24">
        <f t="shared" si="6"/>
        <v>4000000</v>
      </c>
      <c r="H13" s="25">
        <f t="shared" si="0"/>
        <v>4040000</v>
      </c>
      <c r="I13" s="26">
        <f t="shared" si="1"/>
        <v>0</v>
      </c>
      <c r="J13" s="26">
        <f t="shared" si="2"/>
        <v>4040000</v>
      </c>
      <c r="K13" s="27">
        <f t="shared" si="3"/>
        <v>4100599.9999999995</v>
      </c>
      <c r="L13" s="28">
        <f t="shared" si="4"/>
        <v>0</v>
      </c>
      <c r="M13" s="28">
        <f t="shared" si="5"/>
        <v>4100599.9999999995</v>
      </c>
      <c r="N13" s="9"/>
      <c r="O13"/>
    </row>
    <row r="14" spans="1:18" ht="15.75" x14ac:dyDescent="0.25">
      <c r="A14" s="22" t="s">
        <v>11</v>
      </c>
      <c r="B14" s="22" t="s">
        <v>95</v>
      </c>
      <c r="C14" s="23">
        <v>4659202.74</v>
      </c>
      <c r="D14" s="23">
        <v>4198228.28</v>
      </c>
      <c r="E14" s="24">
        <v>3500000</v>
      </c>
      <c r="F14" s="24">
        <v>0</v>
      </c>
      <c r="G14" s="24">
        <f t="shared" si="6"/>
        <v>3500000</v>
      </c>
      <c r="H14" s="25">
        <f t="shared" si="0"/>
        <v>3535000</v>
      </c>
      <c r="I14" s="26">
        <f t="shared" si="1"/>
        <v>0</v>
      </c>
      <c r="J14" s="26">
        <f t="shared" si="2"/>
        <v>3535000</v>
      </c>
      <c r="K14" s="27">
        <f t="shared" si="3"/>
        <v>3588024.9999999995</v>
      </c>
      <c r="L14" s="28">
        <f t="shared" si="4"/>
        <v>0</v>
      </c>
      <c r="M14" s="28">
        <f t="shared" si="5"/>
        <v>3588024.9999999995</v>
      </c>
      <c r="N14" s="9"/>
      <c r="O14"/>
    </row>
    <row r="15" spans="1:18" ht="15.75" x14ac:dyDescent="0.25">
      <c r="A15" s="22" t="s">
        <v>11</v>
      </c>
      <c r="B15" s="22" t="s">
        <v>40</v>
      </c>
      <c r="C15" s="23">
        <v>26903530.969999999</v>
      </c>
      <c r="D15" s="23">
        <v>27578196.030000001</v>
      </c>
      <c r="E15" s="24">
        <v>27580000</v>
      </c>
      <c r="F15" s="24">
        <v>0</v>
      </c>
      <c r="G15" s="24">
        <f t="shared" si="6"/>
        <v>27580000</v>
      </c>
      <c r="H15" s="25">
        <f t="shared" si="0"/>
        <v>27855800</v>
      </c>
      <c r="I15" s="26">
        <f t="shared" si="1"/>
        <v>0</v>
      </c>
      <c r="J15" s="26">
        <f t="shared" si="2"/>
        <v>27855800</v>
      </c>
      <c r="K15" s="27">
        <f t="shared" si="3"/>
        <v>28273636.999999996</v>
      </c>
      <c r="L15" s="28">
        <f t="shared" si="4"/>
        <v>0</v>
      </c>
      <c r="M15" s="28">
        <f t="shared" si="5"/>
        <v>28273636.999999996</v>
      </c>
      <c r="N15" s="9"/>
      <c r="O15"/>
    </row>
    <row r="16" spans="1:18" ht="15.75" x14ac:dyDescent="0.25">
      <c r="A16" s="22" t="s">
        <v>12</v>
      </c>
      <c r="B16" s="22" t="s">
        <v>96</v>
      </c>
      <c r="C16" s="23">
        <v>5202673.92</v>
      </c>
      <c r="D16" s="23">
        <v>6358969.2000000002</v>
      </c>
      <c r="E16" s="24">
        <v>4700000</v>
      </c>
      <c r="F16" s="24">
        <v>0</v>
      </c>
      <c r="G16" s="24">
        <f t="shared" si="6"/>
        <v>4700000</v>
      </c>
      <c r="H16" s="25">
        <f t="shared" si="0"/>
        <v>4747000</v>
      </c>
      <c r="I16" s="26">
        <f t="shared" si="1"/>
        <v>0</v>
      </c>
      <c r="J16" s="26">
        <f t="shared" si="2"/>
        <v>4747000</v>
      </c>
      <c r="K16" s="27">
        <f t="shared" si="3"/>
        <v>4818205</v>
      </c>
      <c r="L16" s="28">
        <f t="shared" si="4"/>
        <v>0</v>
      </c>
      <c r="M16" s="28">
        <f t="shared" si="5"/>
        <v>4818205</v>
      </c>
      <c r="N16" s="9"/>
      <c r="O16"/>
    </row>
    <row r="17" spans="1:15" ht="15.75" x14ac:dyDescent="0.25">
      <c r="A17" s="22" t="s">
        <v>12</v>
      </c>
      <c r="B17" s="22" t="s">
        <v>41</v>
      </c>
      <c r="C17" s="23">
        <v>19924862.41</v>
      </c>
      <c r="D17" s="23">
        <v>21072875.59</v>
      </c>
      <c r="E17" s="24">
        <v>21080000</v>
      </c>
      <c r="F17" s="24">
        <v>0</v>
      </c>
      <c r="G17" s="24">
        <f t="shared" si="6"/>
        <v>21080000</v>
      </c>
      <c r="H17" s="25">
        <f t="shared" si="0"/>
        <v>21290800</v>
      </c>
      <c r="I17" s="26">
        <f t="shared" si="1"/>
        <v>0</v>
      </c>
      <c r="J17" s="26">
        <f t="shared" si="2"/>
        <v>21290800</v>
      </c>
      <c r="K17" s="27">
        <f t="shared" si="3"/>
        <v>21610161.999999996</v>
      </c>
      <c r="L17" s="28">
        <f t="shared" si="4"/>
        <v>0</v>
      </c>
      <c r="M17" s="28">
        <f t="shared" si="5"/>
        <v>21610161.999999996</v>
      </c>
      <c r="N17" s="9"/>
      <c r="O17"/>
    </row>
    <row r="18" spans="1:15" s="2" customFormat="1" ht="15.75" x14ac:dyDescent="0.25">
      <c r="A18" s="29" t="s">
        <v>8</v>
      </c>
      <c r="B18" s="29" t="s">
        <v>46</v>
      </c>
      <c r="C18" s="30">
        <f t="shared" ref="C18:G18" si="7">SUM(C11:C17)</f>
        <v>69068270.390000001</v>
      </c>
      <c r="D18" s="30">
        <f>SUM(D11:D17)</f>
        <v>69913176.100000009</v>
      </c>
      <c r="E18" s="32">
        <f t="shared" si="7"/>
        <v>68060000</v>
      </c>
      <c r="F18" s="32">
        <f t="shared" si="7"/>
        <v>0</v>
      </c>
      <c r="G18" s="32">
        <f t="shared" si="7"/>
        <v>68060000</v>
      </c>
      <c r="H18" s="33">
        <f>SUM(H11:H17)</f>
        <v>68740600</v>
      </c>
      <c r="I18" s="34">
        <f t="shared" si="1"/>
        <v>0</v>
      </c>
      <c r="J18" s="34">
        <f t="shared" si="2"/>
        <v>68740600</v>
      </c>
      <c r="K18" s="35">
        <f t="shared" si="3"/>
        <v>69771709</v>
      </c>
      <c r="L18" s="41">
        <f t="shared" si="4"/>
        <v>0</v>
      </c>
      <c r="M18" s="30">
        <f t="shared" si="5"/>
        <v>69771709</v>
      </c>
      <c r="N18" s="36"/>
    </row>
    <row r="19" spans="1:15" ht="15.75" x14ac:dyDescent="0.25">
      <c r="A19" s="22" t="s">
        <v>13</v>
      </c>
      <c r="B19" s="22" t="s">
        <v>52</v>
      </c>
      <c r="C19" s="23">
        <v>9457170.2599999998</v>
      </c>
      <c r="D19" s="23">
        <v>9832648</v>
      </c>
      <c r="E19" s="24">
        <v>10000000</v>
      </c>
      <c r="F19" s="24">
        <v>0</v>
      </c>
      <c r="G19" s="24">
        <f>E19+F19</f>
        <v>10000000</v>
      </c>
      <c r="H19" s="25">
        <f t="shared" ref="H19:H29" si="8">E19*1.01</f>
        <v>10100000</v>
      </c>
      <c r="I19" s="26">
        <f t="shared" si="1"/>
        <v>0</v>
      </c>
      <c r="J19" s="26">
        <f t="shared" si="2"/>
        <v>10100000</v>
      </c>
      <c r="K19" s="27">
        <f t="shared" si="3"/>
        <v>10251499.999999998</v>
      </c>
      <c r="L19" s="28">
        <f t="shared" si="4"/>
        <v>0</v>
      </c>
      <c r="M19" s="28">
        <f t="shared" si="5"/>
        <v>10251499.999999998</v>
      </c>
      <c r="N19" s="9"/>
      <c r="O19"/>
    </row>
    <row r="20" spans="1:15" ht="15.75" x14ac:dyDescent="0.25">
      <c r="A20" s="22" t="s">
        <v>13</v>
      </c>
      <c r="B20" s="22" t="s">
        <v>53</v>
      </c>
      <c r="C20" s="23">
        <v>350000</v>
      </c>
      <c r="D20" s="23">
        <v>100000</v>
      </c>
      <c r="E20" s="24">
        <v>0</v>
      </c>
      <c r="F20" s="24">
        <v>0</v>
      </c>
      <c r="G20" s="24">
        <f t="shared" ref="G20:G27" si="9">SUM(E20:F20)</f>
        <v>0</v>
      </c>
      <c r="H20" s="25">
        <f t="shared" si="8"/>
        <v>0</v>
      </c>
      <c r="I20" s="26">
        <f t="shared" si="1"/>
        <v>0</v>
      </c>
      <c r="J20" s="26">
        <f t="shared" si="2"/>
        <v>0</v>
      </c>
      <c r="K20" s="27">
        <f t="shared" si="3"/>
        <v>0</v>
      </c>
      <c r="L20" s="28">
        <f t="shared" si="4"/>
        <v>0</v>
      </c>
      <c r="M20" s="28">
        <f t="shared" si="5"/>
        <v>0</v>
      </c>
      <c r="N20" s="9"/>
      <c r="O20"/>
    </row>
    <row r="21" spans="1:15" ht="15.75" x14ac:dyDescent="0.25">
      <c r="A21" s="22" t="s">
        <v>37</v>
      </c>
      <c r="B21" s="22" t="s">
        <v>29</v>
      </c>
      <c r="C21" s="23">
        <v>696853.69</v>
      </c>
      <c r="D21" s="23">
        <f>450000+300000+259625+503000+367600</f>
        <v>1880225</v>
      </c>
      <c r="E21" s="24">
        <v>0</v>
      </c>
      <c r="F21" s="24">
        <v>0</v>
      </c>
      <c r="G21" s="24">
        <f t="shared" si="9"/>
        <v>0</v>
      </c>
      <c r="H21" s="25">
        <f t="shared" si="8"/>
        <v>0</v>
      </c>
      <c r="I21" s="26">
        <f t="shared" si="1"/>
        <v>0</v>
      </c>
      <c r="J21" s="26">
        <f t="shared" si="2"/>
        <v>0</v>
      </c>
      <c r="K21" s="27">
        <f t="shared" si="3"/>
        <v>0</v>
      </c>
      <c r="L21" s="28">
        <f t="shared" si="4"/>
        <v>0</v>
      </c>
      <c r="M21" s="28">
        <f t="shared" si="5"/>
        <v>0</v>
      </c>
      <c r="N21" s="9"/>
      <c r="O21"/>
    </row>
    <row r="22" spans="1:15" ht="15.75" x14ac:dyDescent="0.25">
      <c r="A22" s="22" t="s">
        <v>37</v>
      </c>
      <c r="B22" s="22" t="s">
        <v>55</v>
      </c>
      <c r="C22" s="23">
        <v>14733823.119999999</v>
      </c>
      <c r="D22" s="23">
        <f>8984389.97+2571969+2185454+618000+412418+491680</f>
        <v>15263910.970000001</v>
      </c>
      <c r="E22" s="24">
        <v>15270000</v>
      </c>
      <c r="F22" s="24">
        <v>0</v>
      </c>
      <c r="G22" s="24">
        <f t="shared" si="9"/>
        <v>15270000</v>
      </c>
      <c r="H22" s="25">
        <f t="shared" si="8"/>
        <v>15422700</v>
      </c>
      <c r="I22" s="26">
        <f t="shared" si="1"/>
        <v>0</v>
      </c>
      <c r="J22" s="26">
        <f t="shared" si="2"/>
        <v>15422700</v>
      </c>
      <c r="K22" s="27">
        <f t="shared" si="3"/>
        <v>15654040.499999998</v>
      </c>
      <c r="L22" s="28">
        <f t="shared" si="4"/>
        <v>0</v>
      </c>
      <c r="M22" s="28">
        <f t="shared" si="5"/>
        <v>15654040.499999998</v>
      </c>
      <c r="N22" s="9"/>
      <c r="O22"/>
    </row>
    <row r="23" spans="1:15" ht="15.75" x14ac:dyDescent="0.25">
      <c r="A23" s="22" t="s">
        <v>37</v>
      </c>
      <c r="B23" s="22" t="s">
        <v>54</v>
      </c>
      <c r="C23" s="23">
        <v>200000</v>
      </c>
      <c r="D23" s="23">
        <v>200000</v>
      </c>
      <c r="E23" s="24">
        <v>0</v>
      </c>
      <c r="F23" s="24">
        <v>0</v>
      </c>
      <c r="G23" s="24">
        <f t="shared" si="9"/>
        <v>0</v>
      </c>
      <c r="H23" s="25">
        <f t="shared" si="8"/>
        <v>0</v>
      </c>
      <c r="I23" s="26">
        <f t="shared" si="1"/>
        <v>0</v>
      </c>
      <c r="J23" s="26">
        <f t="shared" si="2"/>
        <v>0</v>
      </c>
      <c r="K23" s="27">
        <f t="shared" si="3"/>
        <v>0</v>
      </c>
      <c r="L23" s="28">
        <f t="shared" si="4"/>
        <v>0</v>
      </c>
      <c r="M23" s="28">
        <f t="shared" si="5"/>
        <v>0</v>
      </c>
      <c r="N23" s="9"/>
      <c r="O23"/>
    </row>
    <row r="24" spans="1:15" ht="15.75" x14ac:dyDescent="0.25">
      <c r="A24" s="22" t="s">
        <v>38</v>
      </c>
      <c r="B24" s="22" t="s">
        <v>28</v>
      </c>
      <c r="C24" s="23">
        <v>0</v>
      </c>
      <c r="D24" s="23">
        <v>0</v>
      </c>
      <c r="E24" s="24">
        <v>0</v>
      </c>
      <c r="F24" s="24">
        <v>0</v>
      </c>
      <c r="G24" s="24">
        <f t="shared" si="9"/>
        <v>0</v>
      </c>
      <c r="H24" s="25">
        <f t="shared" si="8"/>
        <v>0</v>
      </c>
      <c r="I24" s="26">
        <f t="shared" si="1"/>
        <v>0</v>
      </c>
      <c r="J24" s="26">
        <f t="shared" si="2"/>
        <v>0</v>
      </c>
      <c r="K24" s="27">
        <f t="shared" si="3"/>
        <v>0</v>
      </c>
      <c r="L24" s="28">
        <f t="shared" si="4"/>
        <v>0</v>
      </c>
      <c r="M24" s="28">
        <f t="shared" si="5"/>
        <v>0</v>
      </c>
      <c r="N24" s="9"/>
      <c r="O24"/>
    </row>
    <row r="25" spans="1:15" ht="15.75" x14ac:dyDescent="0.25">
      <c r="A25" s="22" t="s">
        <v>38</v>
      </c>
      <c r="B25" s="22" t="s">
        <v>42</v>
      </c>
      <c r="C25" s="23">
        <v>8033634</v>
      </c>
      <c r="D25" s="23">
        <v>7549143</v>
      </c>
      <c r="E25" s="24">
        <v>7550000</v>
      </c>
      <c r="F25" s="24">
        <v>0</v>
      </c>
      <c r="G25" s="24">
        <f t="shared" si="9"/>
        <v>7550000</v>
      </c>
      <c r="H25" s="25">
        <f t="shared" si="8"/>
        <v>7625500</v>
      </c>
      <c r="I25" s="26">
        <f t="shared" si="1"/>
        <v>0</v>
      </c>
      <c r="J25" s="26">
        <f t="shared" si="2"/>
        <v>7625500</v>
      </c>
      <c r="K25" s="27">
        <f t="shared" si="3"/>
        <v>7739882.4999999991</v>
      </c>
      <c r="L25" s="28">
        <f t="shared" si="4"/>
        <v>0</v>
      </c>
      <c r="M25" s="28">
        <f t="shared" si="5"/>
        <v>7739882.4999999991</v>
      </c>
      <c r="N25" s="9"/>
      <c r="O25"/>
    </row>
    <row r="26" spans="1:15" ht="15.75" x14ac:dyDescent="0.25">
      <c r="A26" s="22" t="s">
        <v>38</v>
      </c>
      <c r="B26" s="22" t="s">
        <v>56</v>
      </c>
      <c r="C26" s="23">
        <v>57553.75</v>
      </c>
      <c r="D26" s="23">
        <v>0</v>
      </c>
      <c r="E26" s="24">
        <v>0</v>
      </c>
      <c r="F26" s="24">
        <v>0</v>
      </c>
      <c r="G26" s="24">
        <f t="shared" si="9"/>
        <v>0</v>
      </c>
      <c r="H26" s="25">
        <f t="shared" si="8"/>
        <v>0</v>
      </c>
      <c r="I26" s="26">
        <f t="shared" si="1"/>
        <v>0</v>
      </c>
      <c r="J26" s="26">
        <f t="shared" si="2"/>
        <v>0</v>
      </c>
      <c r="K26" s="27">
        <f t="shared" si="3"/>
        <v>0</v>
      </c>
      <c r="L26" s="28">
        <f t="shared" si="4"/>
        <v>0</v>
      </c>
      <c r="M26" s="28">
        <f t="shared" si="5"/>
        <v>0</v>
      </c>
      <c r="N26" s="9"/>
      <c r="O26"/>
    </row>
    <row r="27" spans="1:15" ht="15.75" x14ac:dyDescent="0.25">
      <c r="A27" s="22" t="s">
        <v>39</v>
      </c>
      <c r="B27" s="22" t="s">
        <v>43</v>
      </c>
      <c r="C27" s="23">
        <v>2130618</v>
      </c>
      <c r="D27" s="23">
        <v>3621884.3</v>
      </c>
      <c r="E27" s="24">
        <v>3620000</v>
      </c>
      <c r="F27" s="24">
        <v>0</v>
      </c>
      <c r="G27" s="24">
        <f t="shared" si="9"/>
        <v>3620000</v>
      </c>
      <c r="H27" s="25">
        <f t="shared" si="8"/>
        <v>3656200</v>
      </c>
      <c r="I27" s="26">
        <f t="shared" si="1"/>
        <v>0</v>
      </c>
      <c r="J27" s="26">
        <f t="shared" si="2"/>
        <v>3656200</v>
      </c>
      <c r="K27" s="27">
        <f t="shared" si="3"/>
        <v>3711042.9999999995</v>
      </c>
      <c r="L27" s="28">
        <f t="shared" si="4"/>
        <v>0</v>
      </c>
      <c r="M27" s="28">
        <f t="shared" si="5"/>
        <v>3711042.9999999995</v>
      </c>
      <c r="N27" s="9"/>
      <c r="O27"/>
    </row>
    <row r="28" spans="1:15" s="2" customFormat="1" ht="15.75" x14ac:dyDescent="0.25">
      <c r="A28" s="29" t="s">
        <v>15</v>
      </c>
      <c r="B28" s="29" t="s">
        <v>14</v>
      </c>
      <c r="C28" s="30">
        <f t="shared" ref="C28:G28" si="10">SUM(C19:C27)</f>
        <v>35659652.82</v>
      </c>
      <c r="D28" s="30">
        <f>SUM(D19:D27)</f>
        <v>38447811.269999996</v>
      </c>
      <c r="E28" s="32">
        <f t="shared" si="10"/>
        <v>36440000</v>
      </c>
      <c r="F28" s="32">
        <f t="shared" si="10"/>
        <v>0</v>
      </c>
      <c r="G28" s="32">
        <f t="shared" si="10"/>
        <v>36440000</v>
      </c>
      <c r="H28" s="33">
        <f t="shared" si="8"/>
        <v>36804400</v>
      </c>
      <c r="I28" s="34">
        <f t="shared" si="1"/>
        <v>0</v>
      </c>
      <c r="J28" s="34">
        <f t="shared" si="2"/>
        <v>36804400</v>
      </c>
      <c r="K28" s="35">
        <f t="shared" si="3"/>
        <v>37356466</v>
      </c>
      <c r="L28" s="41">
        <f t="shared" si="4"/>
        <v>0</v>
      </c>
      <c r="M28" s="30">
        <f t="shared" si="5"/>
        <v>37356466</v>
      </c>
      <c r="N28" s="36"/>
    </row>
    <row r="29" spans="1:15" ht="15.75" x14ac:dyDescent="0.25">
      <c r="A29" s="22" t="s">
        <v>16</v>
      </c>
      <c r="B29" s="22" t="s">
        <v>57</v>
      </c>
      <c r="C29" s="23">
        <v>3577307.13</v>
      </c>
      <c r="D29" s="23">
        <v>3671192.78</v>
      </c>
      <c r="E29" s="24">
        <v>3500000</v>
      </c>
      <c r="F29" s="24">
        <v>0</v>
      </c>
      <c r="G29" s="24">
        <f t="shared" ref="G29:G36" si="11">E29+F29</f>
        <v>3500000</v>
      </c>
      <c r="H29" s="25">
        <f t="shared" si="8"/>
        <v>3535000</v>
      </c>
      <c r="I29" s="26">
        <f t="shared" si="1"/>
        <v>0</v>
      </c>
      <c r="J29" s="26">
        <f t="shared" si="2"/>
        <v>3535000</v>
      </c>
      <c r="K29" s="27">
        <f t="shared" si="3"/>
        <v>3588024.9999999995</v>
      </c>
      <c r="L29" s="28">
        <f t="shared" si="4"/>
        <v>0</v>
      </c>
      <c r="M29" s="28">
        <f t="shared" si="5"/>
        <v>3588024.9999999995</v>
      </c>
      <c r="N29" s="9"/>
      <c r="O29"/>
    </row>
    <row r="30" spans="1:15" ht="15.75" x14ac:dyDescent="0.25">
      <c r="A30" s="22" t="s">
        <v>16</v>
      </c>
      <c r="B30" s="22" t="s">
        <v>97</v>
      </c>
      <c r="C30" s="23">
        <v>0</v>
      </c>
      <c r="D30" s="23">
        <v>2918577.61</v>
      </c>
      <c r="E30" s="24">
        <v>0</v>
      </c>
      <c r="F30" s="24">
        <v>0</v>
      </c>
      <c r="G30" s="24">
        <f t="shared" si="11"/>
        <v>0</v>
      </c>
      <c r="H30" s="25">
        <v>0</v>
      </c>
      <c r="I30" s="26">
        <f t="shared" ref="I30:I60" si="12">F30*1.02</f>
        <v>0</v>
      </c>
      <c r="J30" s="26">
        <f t="shared" si="2"/>
        <v>0</v>
      </c>
      <c r="K30" s="27">
        <f t="shared" si="3"/>
        <v>0</v>
      </c>
      <c r="L30" s="28">
        <f t="shared" si="4"/>
        <v>0</v>
      </c>
      <c r="M30" s="28">
        <f t="shared" si="5"/>
        <v>0</v>
      </c>
      <c r="N30" s="9"/>
      <c r="O30"/>
    </row>
    <row r="31" spans="1:15" ht="15.75" x14ac:dyDescent="0.25">
      <c r="A31" s="22" t="s">
        <v>16</v>
      </c>
      <c r="B31" s="22" t="s">
        <v>58</v>
      </c>
      <c r="C31" s="23">
        <v>335492</v>
      </c>
      <c r="D31" s="23">
        <v>397500</v>
      </c>
      <c r="E31" s="24">
        <v>400000</v>
      </c>
      <c r="F31" s="24">
        <v>0</v>
      </c>
      <c r="G31" s="24">
        <f t="shared" si="11"/>
        <v>400000</v>
      </c>
      <c r="H31" s="25">
        <f t="shared" ref="H31:H40" si="13">E31*1.01</f>
        <v>404000</v>
      </c>
      <c r="I31" s="26">
        <f t="shared" si="12"/>
        <v>0</v>
      </c>
      <c r="J31" s="26">
        <f t="shared" si="2"/>
        <v>404000</v>
      </c>
      <c r="K31" s="27">
        <f t="shared" si="3"/>
        <v>410059.99999999994</v>
      </c>
      <c r="L31" s="28">
        <f t="shared" si="4"/>
        <v>0</v>
      </c>
      <c r="M31" s="28">
        <f t="shared" si="5"/>
        <v>410059.99999999994</v>
      </c>
      <c r="N31" s="9"/>
      <c r="O31"/>
    </row>
    <row r="32" spans="1:15" ht="15.75" x14ac:dyDescent="0.25">
      <c r="A32" s="22" t="s">
        <v>16</v>
      </c>
      <c r="B32" s="22" t="s">
        <v>59</v>
      </c>
      <c r="C32" s="23">
        <v>0</v>
      </c>
      <c r="D32" s="23">
        <v>470000</v>
      </c>
      <c r="E32" s="24">
        <v>500000</v>
      </c>
      <c r="F32" s="24">
        <v>0</v>
      </c>
      <c r="G32" s="24">
        <f t="shared" si="11"/>
        <v>500000</v>
      </c>
      <c r="H32" s="25">
        <f t="shared" si="13"/>
        <v>505000</v>
      </c>
      <c r="I32" s="26">
        <f t="shared" si="12"/>
        <v>0</v>
      </c>
      <c r="J32" s="26">
        <f t="shared" si="2"/>
        <v>505000</v>
      </c>
      <c r="K32" s="27">
        <f t="shared" si="3"/>
        <v>512574.99999999994</v>
      </c>
      <c r="L32" s="28">
        <f t="shared" si="4"/>
        <v>0</v>
      </c>
      <c r="M32" s="28">
        <f t="shared" si="5"/>
        <v>512574.99999999994</v>
      </c>
      <c r="N32" s="9"/>
      <c r="O32"/>
    </row>
    <row r="33" spans="1:15" ht="15.75" x14ac:dyDescent="0.25">
      <c r="A33" s="22" t="s">
        <v>17</v>
      </c>
      <c r="B33" s="22" t="s">
        <v>60</v>
      </c>
      <c r="C33" s="23">
        <v>1338331.25</v>
      </c>
      <c r="D33" s="23">
        <v>1335575</v>
      </c>
      <c r="E33" s="24">
        <v>1300000</v>
      </c>
      <c r="F33" s="24">
        <v>0</v>
      </c>
      <c r="G33" s="24">
        <f t="shared" si="11"/>
        <v>1300000</v>
      </c>
      <c r="H33" s="25">
        <f t="shared" si="13"/>
        <v>1313000</v>
      </c>
      <c r="I33" s="26">
        <f t="shared" si="12"/>
        <v>0</v>
      </c>
      <c r="J33" s="26">
        <f t="shared" si="2"/>
        <v>1313000</v>
      </c>
      <c r="K33" s="27">
        <f t="shared" si="3"/>
        <v>1332694.9999999998</v>
      </c>
      <c r="L33" s="28">
        <f t="shared" si="4"/>
        <v>0</v>
      </c>
      <c r="M33" s="28">
        <f t="shared" si="5"/>
        <v>1332694.9999999998</v>
      </c>
      <c r="N33" s="9"/>
      <c r="O33"/>
    </row>
    <row r="34" spans="1:15" ht="15.75" x14ac:dyDescent="0.25">
      <c r="A34" s="22" t="s">
        <v>17</v>
      </c>
      <c r="B34" s="22" t="s">
        <v>61</v>
      </c>
      <c r="C34" s="23">
        <v>89250</v>
      </c>
      <c r="D34" s="23">
        <v>100000</v>
      </c>
      <c r="E34" s="24">
        <v>100000</v>
      </c>
      <c r="F34" s="24">
        <v>0</v>
      </c>
      <c r="G34" s="24">
        <f t="shared" si="11"/>
        <v>100000</v>
      </c>
      <c r="H34" s="25">
        <f t="shared" si="13"/>
        <v>101000</v>
      </c>
      <c r="I34" s="26">
        <f t="shared" si="12"/>
        <v>0</v>
      </c>
      <c r="J34" s="26">
        <f t="shared" si="2"/>
        <v>101000</v>
      </c>
      <c r="K34" s="27">
        <f t="shared" si="3"/>
        <v>102514.99999999999</v>
      </c>
      <c r="L34" s="28">
        <f t="shared" si="4"/>
        <v>0</v>
      </c>
      <c r="M34" s="28">
        <f t="shared" si="5"/>
        <v>102514.99999999999</v>
      </c>
      <c r="N34" s="9"/>
      <c r="O34"/>
    </row>
    <row r="35" spans="1:15" ht="15.75" x14ac:dyDescent="0.25">
      <c r="A35" s="22" t="s">
        <v>17</v>
      </c>
      <c r="B35" s="22" t="s">
        <v>62</v>
      </c>
      <c r="C35" s="23">
        <v>110797.5</v>
      </c>
      <c r="D35" s="23">
        <v>0</v>
      </c>
      <c r="E35" s="24">
        <v>0</v>
      </c>
      <c r="F35" s="24">
        <v>0</v>
      </c>
      <c r="G35" s="24">
        <f t="shared" si="11"/>
        <v>0</v>
      </c>
      <c r="H35" s="25">
        <f t="shared" si="13"/>
        <v>0</v>
      </c>
      <c r="I35" s="26">
        <f t="shared" si="12"/>
        <v>0</v>
      </c>
      <c r="J35" s="26">
        <f t="shared" si="2"/>
        <v>0</v>
      </c>
      <c r="K35" s="27">
        <f t="shared" si="3"/>
        <v>0</v>
      </c>
      <c r="L35" s="28">
        <f t="shared" si="4"/>
        <v>0</v>
      </c>
      <c r="M35" s="28">
        <f t="shared" si="5"/>
        <v>0</v>
      </c>
      <c r="N35" s="9"/>
      <c r="O35"/>
    </row>
    <row r="36" spans="1:15" ht="15.75" x14ac:dyDescent="0.25">
      <c r="A36" s="22" t="s">
        <v>18</v>
      </c>
      <c r="B36" s="22" t="s">
        <v>63</v>
      </c>
      <c r="C36" s="23">
        <v>2248742.2000000002</v>
      </c>
      <c r="D36" s="23">
        <v>2256750</v>
      </c>
      <c r="E36" s="24">
        <v>2400000</v>
      </c>
      <c r="F36" s="24">
        <v>0</v>
      </c>
      <c r="G36" s="24">
        <f t="shared" si="11"/>
        <v>2400000</v>
      </c>
      <c r="H36" s="25">
        <f t="shared" si="13"/>
        <v>2424000</v>
      </c>
      <c r="I36" s="26">
        <f t="shared" si="12"/>
        <v>0</v>
      </c>
      <c r="J36" s="26">
        <f t="shared" si="2"/>
        <v>2424000</v>
      </c>
      <c r="K36" s="27">
        <f t="shared" si="3"/>
        <v>2460359.9999999995</v>
      </c>
      <c r="L36" s="28">
        <f t="shared" si="4"/>
        <v>0</v>
      </c>
      <c r="M36" s="28">
        <f t="shared" si="5"/>
        <v>2460359.9999999995</v>
      </c>
      <c r="N36" s="9"/>
      <c r="O36"/>
    </row>
    <row r="37" spans="1:15" s="2" customFormat="1" ht="15.75" x14ac:dyDescent="0.25">
      <c r="A37" s="29" t="s">
        <v>19</v>
      </c>
      <c r="B37" s="29" t="s">
        <v>1</v>
      </c>
      <c r="C37" s="30">
        <f>SUM(C29:C36)</f>
        <v>7699920.0800000001</v>
      </c>
      <c r="D37" s="30">
        <f>SUM(D29:D36)</f>
        <v>11149595.390000001</v>
      </c>
      <c r="E37" s="32">
        <f>SUM(E29:E36)</f>
        <v>8200000</v>
      </c>
      <c r="F37" s="32">
        <f t="shared" ref="F37" si="14">SUM(F29:F36)</f>
        <v>0</v>
      </c>
      <c r="G37" s="32">
        <f>SUM(G29:G36)</f>
        <v>8200000</v>
      </c>
      <c r="H37" s="33">
        <f t="shared" si="13"/>
        <v>8282000</v>
      </c>
      <c r="I37" s="34">
        <f t="shared" si="12"/>
        <v>0</v>
      </c>
      <c r="J37" s="34">
        <f t="shared" si="2"/>
        <v>8282000</v>
      </c>
      <c r="K37" s="35">
        <f t="shared" si="3"/>
        <v>8406230</v>
      </c>
      <c r="L37" s="41">
        <f t="shared" si="4"/>
        <v>0</v>
      </c>
      <c r="M37" s="30">
        <f t="shared" si="5"/>
        <v>8406230</v>
      </c>
      <c r="N37" s="36"/>
    </row>
    <row r="38" spans="1:15" ht="15.75" x14ac:dyDescent="0.25">
      <c r="A38" s="22" t="s">
        <v>20</v>
      </c>
      <c r="B38" s="22" t="s">
        <v>64</v>
      </c>
      <c r="C38" s="23">
        <v>4060497.87</v>
      </c>
      <c r="D38" s="23">
        <v>3584164.25</v>
      </c>
      <c r="E38" s="24">
        <v>3500000</v>
      </c>
      <c r="F38" s="24">
        <v>0</v>
      </c>
      <c r="G38" s="24">
        <f>E38+F38</f>
        <v>3500000</v>
      </c>
      <c r="H38" s="25">
        <f t="shared" si="13"/>
        <v>3535000</v>
      </c>
      <c r="I38" s="26">
        <f t="shared" si="12"/>
        <v>0</v>
      </c>
      <c r="J38" s="26">
        <f t="shared" si="2"/>
        <v>3535000</v>
      </c>
      <c r="K38" s="27">
        <f t="shared" si="3"/>
        <v>3588024.9999999995</v>
      </c>
      <c r="L38" s="28">
        <f t="shared" si="4"/>
        <v>0</v>
      </c>
      <c r="M38" s="28">
        <f t="shared" si="5"/>
        <v>3588024.9999999995</v>
      </c>
      <c r="N38" s="9"/>
      <c r="O38"/>
    </row>
    <row r="39" spans="1:15" ht="15.75" x14ac:dyDescent="0.25">
      <c r="A39" s="22" t="s">
        <v>20</v>
      </c>
      <c r="B39" s="22" t="s">
        <v>65</v>
      </c>
      <c r="C39" s="23">
        <v>1245550</v>
      </c>
      <c r="D39" s="23">
        <v>400000</v>
      </c>
      <c r="E39" s="24">
        <v>400000</v>
      </c>
      <c r="F39" s="24">
        <v>0</v>
      </c>
      <c r="G39" s="24">
        <f>E39+F39</f>
        <v>400000</v>
      </c>
      <c r="H39" s="25">
        <f t="shared" si="13"/>
        <v>404000</v>
      </c>
      <c r="I39" s="26">
        <f t="shared" si="12"/>
        <v>0</v>
      </c>
      <c r="J39" s="26">
        <f t="shared" si="2"/>
        <v>404000</v>
      </c>
      <c r="K39" s="27">
        <f t="shared" si="3"/>
        <v>410059.99999999994</v>
      </c>
      <c r="L39" s="28">
        <f t="shared" si="4"/>
        <v>0</v>
      </c>
      <c r="M39" s="28">
        <f t="shared" si="5"/>
        <v>410059.99999999994</v>
      </c>
      <c r="N39" s="9"/>
      <c r="O39"/>
    </row>
    <row r="40" spans="1:15" ht="15.75" x14ac:dyDescent="0.25">
      <c r="A40" s="22" t="s">
        <v>21</v>
      </c>
      <c r="B40" s="22" t="s">
        <v>66</v>
      </c>
      <c r="C40" s="23">
        <v>944252.1</v>
      </c>
      <c r="D40" s="23">
        <v>1127302</v>
      </c>
      <c r="E40" s="24">
        <v>1200000</v>
      </c>
      <c r="F40" s="24">
        <v>0</v>
      </c>
      <c r="G40" s="24">
        <f>E40+F40</f>
        <v>1200000</v>
      </c>
      <c r="H40" s="25">
        <f t="shared" si="13"/>
        <v>1212000</v>
      </c>
      <c r="I40" s="26">
        <f t="shared" si="12"/>
        <v>0</v>
      </c>
      <c r="J40" s="26">
        <f t="shared" si="2"/>
        <v>1212000</v>
      </c>
      <c r="K40" s="27">
        <f t="shared" si="3"/>
        <v>1230179.9999999998</v>
      </c>
      <c r="L40" s="28">
        <f t="shared" si="4"/>
        <v>0</v>
      </c>
      <c r="M40" s="28">
        <f t="shared" si="5"/>
        <v>1230179.9999999998</v>
      </c>
      <c r="N40" s="9"/>
      <c r="O40"/>
    </row>
    <row r="41" spans="1:15" ht="15.75" x14ac:dyDescent="0.25">
      <c r="A41" s="22" t="s">
        <v>21</v>
      </c>
      <c r="B41" s="22" t="s">
        <v>98</v>
      </c>
      <c r="C41" s="23">
        <v>64870.97</v>
      </c>
      <c r="D41" s="23">
        <v>7559581</v>
      </c>
      <c r="E41" s="24">
        <v>0</v>
      </c>
      <c r="F41" s="24">
        <v>0</v>
      </c>
      <c r="G41" s="24">
        <f>E41+F41</f>
        <v>0</v>
      </c>
      <c r="H41" s="25">
        <v>0</v>
      </c>
      <c r="I41" s="26">
        <f t="shared" si="12"/>
        <v>0</v>
      </c>
      <c r="J41" s="26">
        <f t="shared" si="2"/>
        <v>0</v>
      </c>
      <c r="K41" s="27">
        <f t="shared" si="3"/>
        <v>0</v>
      </c>
      <c r="L41" s="28">
        <f t="shared" si="4"/>
        <v>0</v>
      </c>
      <c r="M41" s="28">
        <f t="shared" si="5"/>
        <v>0</v>
      </c>
      <c r="N41" s="9"/>
      <c r="O41"/>
    </row>
    <row r="42" spans="1:15" ht="15.75" x14ac:dyDescent="0.25">
      <c r="A42" s="37" t="s">
        <v>35</v>
      </c>
      <c r="B42" s="37" t="s">
        <v>67</v>
      </c>
      <c r="C42" s="38">
        <v>1730262.95</v>
      </c>
      <c r="D42" s="23">
        <v>1807860.79</v>
      </c>
      <c r="E42" s="24">
        <v>2200000</v>
      </c>
      <c r="F42" s="24">
        <v>0</v>
      </c>
      <c r="G42" s="24">
        <f>E42+F42</f>
        <v>2200000</v>
      </c>
      <c r="H42" s="25">
        <f t="shared" ref="H42:H60" si="15">E42*1.01</f>
        <v>2222000</v>
      </c>
      <c r="I42" s="26">
        <f t="shared" si="12"/>
        <v>0</v>
      </c>
      <c r="J42" s="26">
        <f t="shared" si="2"/>
        <v>2222000</v>
      </c>
      <c r="K42" s="27">
        <f t="shared" si="3"/>
        <v>2255330</v>
      </c>
      <c r="L42" s="28">
        <f t="shared" si="4"/>
        <v>0</v>
      </c>
      <c r="M42" s="28">
        <f t="shared" si="5"/>
        <v>2255330</v>
      </c>
      <c r="N42" s="9"/>
      <c r="O42"/>
    </row>
    <row r="43" spans="1:15" s="2" customFormat="1" ht="15.75" x14ac:dyDescent="0.25">
      <c r="A43" s="29" t="s">
        <v>22</v>
      </c>
      <c r="B43" s="29" t="s">
        <v>2</v>
      </c>
      <c r="C43" s="30">
        <f>SUM(C38:C42)</f>
        <v>8045433.8899999997</v>
      </c>
      <c r="D43" s="30">
        <f>SUM(D38:D42)</f>
        <v>14478908.039999999</v>
      </c>
      <c r="E43" s="32">
        <f>SUM(E38:E42)</f>
        <v>7300000</v>
      </c>
      <c r="F43" s="32">
        <f t="shared" ref="F43:G43" si="16">SUM(F38:F42)</f>
        <v>0</v>
      </c>
      <c r="G43" s="32">
        <f t="shared" si="16"/>
        <v>7300000</v>
      </c>
      <c r="H43" s="33">
        <f t="shared" si="15"/>
        <v>7373000</v>
      </c>
      <c r="I43" s="34">
        <f t="shared" si="12"/>
        <v>0</v>
      </c>
      <c r="J43" s="34">
        <f t="shared" si="2"/>
        <v>7373000</v>
      </c>
      <c r="K43" s="35">
        <f t="shared" si="3"/>
        <v>7483594.9999999991</v>
      </c>
      <c r="L43" s="41">
        <f t="shared" si="4"/>
        <v>0</v>
      </c>
      <c r="M43" s="30">
        <f t="shared" si="5"/>
        <v>7483594.9999999991</v>
      </c>
      <c r="N43" s="36"/>
    </row>
    <row r="44" spans="1:15" ht="15.75" x14ac:dyDescent="0.25">
      <c r="A44" s="22" t="s">
        <v>23</v>
      </c>
      <c r="B44" s="22" t="s">
        <v>68</v>
      </c>
      <c r="C44" s="23">
        <v>3004897.36</v>
      </c>
      <c r="D44" s="23">
        <v>4257988.71</v>
      </c>
      <c r="E44" s="24">
        <v>4000000</v>
      </c>
      <c r="F44" s="24">
        <v>0</v>
      </c>
      <c r="G44" s="24">
        <f t="shared" ref="G44:G49" si="17">E44+F44</f>
        <v>4000000</v>
      </c>
      <c r="H44" s="25">
        <f t="shared" si="15"/>
        <v>4040000</v>
      </c>
      <c r="I44" s="26">
        <f t="shared" si="12"/>
        <v>0</v>
      </c>
      <c r="J44" s="26">
        <f t="shared" si="2"/>
        <v>4040000</v>
      </c>
      <c r="K44" s="27">
        <f t="shared" si="3"/>
        <v>4100599.9999999995</v>
      </c>
      <c r="L44" s="28">
        <f t="shared" si="4"/>
        <v>0</v>
      </c>
      <c r="M44" s="28">
        <f t="shared" si="5"/>
        <v>4100599.9999999995</v>
      </c>
      <c r="N44" s="9"/>
      <c r="O44"/>
    </row>
    <row r="45" spans="1:15" ht="15.75" x14ac:dyDescent="0.25">
      <c r="A45" s="22" t="s">
        <v>23</v>
      </c>
      <c r="B45" s="22" t="s">
        <v>93</v>
      </c>
      <c r="C45" s="23">
        <v>0</v>
      </c>
      <c r="D45" s="23">
        <v>154800</v>
      </c>
      <c r="E45" s="24">
        <v>200000</v>
      </c>
      <c r="F45" s="24">
        <v>0</v>
      </c>
      <c r="G45" s="24">
        <f t="shared" si="17"/>
        <v>200000</v>
      </c>
      <c r="H45" s="25">
        <f t="shared" si="15"/>
        <v>202000</v>
      </c>
      <c r="I45" s="26">
        <f t="shared" si="12"/>
        <v>0</v>
      </c>
      <c r="J45" s="26">
        <f t="shared" si="2"/>
        <v>202000</v>
      </c>
      <c r="K45" s="27">
        <f t="shared" si="3"/>
        <v>205029.99999999997</v>
      </c>
      <c r="L45" s="28">
        <f t="shared" si="4"/>
        <v>0</v>
      </c>
      <c r="M45" s="28">
        <f t="shared" si="5"/>
        <v>205029.99999999997</v>
      </c>
      <c r="N45" s="9"/>
      <c r="O45"/>
    </row>
    <row r="46" spans="1:15" ht="15.75" x14ac:dyDescent="0.25">
      <c r="A46" s="22" t="s">
        <v>23</v>
      </c>
      <c r="B46" s="22" t="s">
        <v>69</v>
      </c>
      <c r="C46" s="23">
        <v>220039.2</v>
      </c>
      <c r="D46" s="23">
        <v>408500</v>
      </c>
      <c r="E46" s="24">
        <v>200000</v>
      </c>
      <c r="F46" s="24">
        <v>0</v>
      </c>
      <c r="G46" s="24">
        <f t="shared" si="17"/>
        <v>200000</v>
      </c>
      <c r="H46" s="25">
        <f t="shared" si="15"/>
        <v>202000</v>
      </c>
      <c r="I46" s="26">
        <f t="shared" si="12"/>
        <v>0</v>
      </c>
      <c r="J46" s="26">
        <f t="shared" si="2"/>
        <v>202000</v>
      </c>
      <c r="K46" s="27">
        <f t="shared" si="3"/>
        <v>205029.99999999997</v>
      </c>
      <c r="L46" s="28">
        <f t="shared" si="4"/>
        <v>0</v>
      </c>
      <c r="M46" s="28">
        <f t="shared" si="5"/>
        <v>205029.99999999997</v>
      </c>
      <c r="N46" s="9"/>
      <c r="O46"/>
    </row>
    <row r="47" spans="1:15" ht="15.75" x14ac:dyDescent="0.25">
      <c r="A47" s="22" t="s">
        <v>23</v>
      </c>
      <c r="B47" s="22" t="s">
        <v>70</v>
      </c>
      <c r="C47" s="23">
        <v>315000</v>
      </c>
      <c r="D47" s="23">
        <v>340000</v>
      </c>
      <c r="E47" s="24">
        <v>340000</v>
      </c>
      <c r="F47" s="24">
        <v>0</v>
      </c>
      <c r="G47" s="24">
        <f t="shared" si="17"/>
        <v>340000</v>
      </c>
      <c r="H47" s="25">
        <f t="shared" si="15"/>
        <v>343400</v>
      </c>
      <c r="I47" s="26">
        <f t="shared" si="12"/>
        <v>0</v>
      </c>
      <c r="J47" s="26">
        <f t="shared" si="2"/>
        <v>343400</v>
      </c>
      <c r="K47" s="27">
        <f t="shared" si="3"/>
        <v>348550.99999999994</v>
      </c>
      <c r="L47" s="28">
        <f t="shared" si="4"/>
        <v>0</v>
      </c>
      <c r="M47" s="28">
        <f t="shared" si="5"/>
        <v>348550.99999999994</v>
      </c>
      <c r="N47" s="9"/>
      <c r="O47"/>
    </row>
    <row r="48" spans="1:15" ht="15.75" x14ac:dyDescent="0.25">
      <c r="A48" s="22" t="s">
        <v>23</v>
      </c>
      <c r="B48" s="22" t="s">
        <v>71</v>
      </c>
      <c r="C48" s="23">
        <v>275802.2</v>
      </c>
      <c r="D48" s="23">
        <v>10000</v>
      </c>
      <c r="E48" s="24">
        <v>100000</v>
      </c>
      <c r="F48" s="24">
        <v>0</v>
      </c>
      <c r="G48" s="24">
        <f t="shared" si="17"/>
        <v>100000</v>
      </c>
      <c r="H48" s="25">
        <f t="shared" si="15"/>
        <v>101000</v>
      </c>
      <c r="I48" s="26">
        <f t="shared" si="12"/>
        <v>0</v>
      </c>
      <c r="J48" s="26">
        <f t="shared" si="2"/>
        <v>101000</v>
      </c>
      <c r="K48" s="27">
        <f t="shared" si="3"/>
        <v>102514.99999999999</v>
      </c>
      <c r="L48" s="28">
        <f t="shared" si="4"/>
        <v>0</v>
      </c>
      <c r="M48" s="28">
        <f t="shared" si="5"/>
        <v>102514.99999999999</v>
      </c>
      <c r="N48" s="9"/>
      <c r="O48"/>
    </row>
    <row r="49" spans="1:15" ht="15.75" x14ac:dyDescent="0.25">
      <c r="A49" s="22" t="s">
        <v>24</v>
      </c>
      <c r="B49" s="22" t="s">
        <v>72</v>
      </c>
      <c r="C49" s="23">
        <v>1132003.82</v>
      </c>
      <c r="D49" s="23">
        <v>673377.16</v>
      </c>
      <c r="E49" s="24">
        <v>700000</v>
      </c>
      <c r="F49" s="24">
        <v>0</v>
      </c>
      <c r="G49" s="24">
        <f t="shared" si="17"/>
        <v>700000</v>
      </c>
      <c r="H49" s="25">
        <f t="shared" si="15"/>
        <v>707000</v>
      </c>
      <c r="I49" s="26">
        <f t="shared" si="12"/>
        <v>0</v>
      </c>
      <c r="J49" s="26">
        <f t="shared" si="2"/>
        <v>707000</v>
      </c>
      <c r="K49" s="27">
        <f t="shared" si="3"/>
        <v>717604.99999999988</v>
      </c>
      <c r="L49" s="28">
        <f t="shared" si="4"/>
        <v>0</v>
      </c>
      <c r="M49" s="28">
        <f t="shared" si="5"/>
        <v>717604.99999999988</v>
      </c>
      <c r="N49" s="9"/>
      <c r="O49"/>
    </row>
    <row r="50" spans="1:15" s="2" customFormat="1" ht="15.75" x14ac:dyDescent="0.25">
      <c r="A50" s="29" t="s">
        <v>25</v>
      </c>
      <c r="B50" s="29" t="s">
        <v>3</v>
      </c>
      <c r="C50" s="30">
        <f>SUM(C44:C49)</f>
        <v>4947742.58</v>
      </c>
      <c r="D50" s="30">
        <f>SUM(D44:D49)</f>
        <v>5844665.8700000001</v>
      </c>
      <c r="E50" s="32">
        <f>SUM(E44:E49)</f>
        <v>5540000</v>
      </c>
      <c r="F50" s="32">
        <f t="shared" ref="F50:G50" si="18">SUM(F44:F49)</f>
        <v>0</v>
      </c>
      <c r="G50" s="32">
        <f t="shared" si="18"/>
        <v>5540000</v>
      </c>
      <c r="H50" s="33">
        <f t="shared" si="15"/>
        <v>5595400</v>
      </c>
      <c r="I50" s="34">
        <f t="shared" si="12"/>
        <v>0</v>
      </c>
      <c r="J50" s="34">
        <f t="shared" si="2"/>
        <v>5595400</v>
      </c>
      <c r="K50" s="35">
        <f t="shared" si="3"/>
        <v>5679330.9999999991</v>
      </c>
      <c r="L50" s="41">
        <f t="shared" si="4"/>
        <v>0</v>
      </c>
      <c r="M50" s="30">
        <f t="shared" si="5"/>
        <v>5679330.9999999991</v>
      </c>
      <c r="N50" s="36"/>
    </row>
    <row r="51" spans="1:15" s="2" customFormat="1" ht="15.75" x14ac:dyDescent="0.25">
      <c r="A51" s="22" t="s">
        <v>73</v>
      </c>
      <c r="B51" s="22" t="s">
        <v>76</v>
      </c>
      <c r="C51" s="23">
        <v>600000</v>
      </c>
      <c r="D51" s="23">
        <v>0</v>
      </c>
      <c r="E51" s="24">
        <v>0</v>
      </c>
      <c r="F51" s="24">
        <v>0</v>
      </c>
      <c r="G51" s="24">
        <f>SUM(E51:F51)</f>
        <v>0</v>
      </c>
      <c r="H51" s="25">
        <f t="shared" si="15"/>
        <v>0</v>
      </c>
      <c r="I51" s="26">
        <f t="shared" si="12"/>
        <v>0</v>
      </c>
      <c r="J51" s="26">
        <f t="shared" si="2"/>
        <v>0</v>
      </c>
      <c r="K51" s="27">
        <f t="shared" si="3"/>
        <v>0</v>
      </c>
      <c r="L51" s="28">
        <f t="shared" si="4"/>
        <v>0</v>
      </c>
      <c r="M51" s="28">
        <f t="shared" si="5"/>
        <v>0</v>
      </c>
      <c r="N51" s="36"/>
    </row>
    <row r="52" spans="1:15" s="2" customFormat="1" ht="15.75" x14ac:dyDescent="0.25">
      <c r="A52" s="22" t="s">
        <v>73</v>
      </c>
      <c r="B52" s="22" t="s">
        <v>77</v>
      </c>
      <c r="C52" s="23">
        <v>2846197.22</v>
      </c>
      <c r="D52" s="23">
        <v>2610000</v>
      </c>
      <c r="E52" s="24">
        <v>2600000</v>
      </c>
      <c r="F52" s="24">
        <v>0</v>
      </c>
      <c r="G52" s="24">
        <f>SUM(E52:F52)</f>
        <v>2600000</v>
      </c>
      <c r="H52" s="25">
        <f t="shared" si="15"/>
        <v>2626000</v>
      </c>
      <c r="I52" s="26">
        <f t="shared" si="12"/>
        <v>0</v>
      </c>
      <c r="J52" s="26">
        <f t="shared" si="2"/>
        <v>2626000</v>
      </c>
      <c r="K52" s="27">
        <f t="shared" si="3"/>
        <v>2665389.9999999995</v>
      </c>
      <c r="L52" s="28">
        <f t="shared" si="4"/>
        <v>0</v>
      </c>
      <c r="M52" s="28">
        <f t="shared" si="5"/>
        <v>2665389.9999999995</v>
      </c>
      <c r="N52" s="36"/>
    </row>
    <row r="53" spans="1:15" s="2" customFormat="1" ht="15.75" x14ac:dyDescent="0.25">
      <c r="A53" s="22" t="s">
        <v>73</v>
      </c>
      <c r="B53" s="22" t="s">
        <v>78</v>
      </c>
      <c r="C53" s="23">
        <v>1357003.72</v>
      </c>
      <c r="D53" s="23">
        <v>2205500</v>
      </c>
      <c r="E53" s="24">
        <v>2200000</v>
      </c>
      <c r="F53" s="24">
        <v>0</v>
      </c>
      <c r="G53" s="24">
        <f>SUM(E53:F53)</f>
        <v>2200000</v>
      </c>
      <c r="H53" s="25">
        <f t="shared" si="15"/>
        <v>2222000</v>
      </c>
      <c r="I53" s="26">
        <f t="shared" si="12"/>
        <v>0</v>
      </c>
      <c r="J53" s="26">
        <f t="shared" si="2"/>
        <v>2222000</v>
      </c>
      <c r="K53" s="27">
        <f t="shared" si="3"/>
        <v>2255330</v>
      </c>
      <c r="L53" s="28">
        <f t="shared" si="4"/>
        <v>0</v>
      </c>
      <c r="M53" s="28">
        <f t="shared" si="5"/>
        <v>2255330</v>
      </c>
      <c r="N53" s="36"/>
    </row>
    <row r="54" spans="1:15" s="2" customFormat="1" ht="15.75" x14ac:dyDescent="0.25">
      <c r="A54" s="29" t="s">
        <v>26</v>
      </c>
      <c r="B54" s="29" t="s">
        <v>75</v>
      </c>
      <c r="C54" s="30">
        <f>SUM(C51:C53)</f>
        <v>4803200.9400000004</v>
      </c>
      <c r="D54" s="30">
        <f>SUM(D51:D53)</f>
        <v>4815500</v>
      </c>
      <c r="E54" s="32">
        <f>SUM(E51:E53)</f>
        <v>4800000</v>
      </c>
      <c r="F54" s="32">
        <v>0</v>
      </c>
      <c r="G54" s="32">
        <f>E54+F54</f>
        <v>4800000</v>
      </c>
      <c r="H54" s="33">
        <f t="shared" si="15"/>
        <v>4848000</v>
      </c>
      <c r="I54" s="34">
        <f t="shared" si="12"/>
        <v>0</v>
      </c>
      <c r="J54" s="34">
        <f t="shared" si="2"/>
        <v>4848000</v>
      </c>
      <c r="K54" s="35">
        <f t="shared" si="3"/>
        <v>4920719.9999999991</v>
      </c>
      <c r="L54" s="41">
        <f t="shared" si="4"/>
        <v>0</v>
      </c>
      <c r="M54" s="30">
        <f t="shared" si="5"/>
        <v>4920719.9999999991</v>
      </c>
      <c r="N54" s="36"/>
    </row>
    <row r="55" spans="1:15" s="2" customFormat="1" ht="15.75" x14ac:dyDescent="0.25">
      <c r="A55" s="22" t="s">
        <v>79</v>
      </c>
      <c r="B55" s="22" t="s">
        <v>80</v>
      </c>
      <c r="C55" s="23">
        <v>5032574.5599999996</v>
      </c>
      <c r="D55" s="23">
        <v>5458000</v>
      </c>
      <c r="E55" s="24">
        <v>5500000</v>
      </c>
      <c r="F55" s="24">
        <v>0</v>
      </c>
      <c r="G55" s="24">
        <f>SUM(E55:F55)</f>
        <v>5500000</v>
      </c>
      <c r="H55" s="25">
        <f t="shared" si="15"/>
        <v>5555000</v>
      </c>
      <c r="I55" s="26">
        <f t="shared" si="12"/>
        <v>0</v>
      </c>
      <c r="J55" s="26">
        <f t="shared" si="2"/>
        <v>5555000</v>
      </c>
      <c r="K55" s="27">
        <f t="shared" si="3"/>
        <v>5638324.9999999991</v>
      </c>
      <c r="L55" s="28">
        <f t="shared" si="4"/>
        <v>0</v>
      </c>
      <c r="M55" s="28">
        <f t="shared" si="5"/>
        <v>5638324.9999999991</v>
      </c>
      <c r="N55" s="36"/>
    </row>
    <row r="56" spans="1:15" s="2" customFormat="1" ht="15.75" x14ac:dyDescent="0.25">
      <c r="A56" s="22" t="s">
        <v>79</v>
      </c>
      <c r="B56" s="22" t="s">
        <v>81</v>
      </c>
      <c r="C56" s="23">
        <v>0</v>
      </c>
      <c r="D56" s="23">
        <v>0</v>
      </c>
      <c r="E56" s="24">
        <v>0</v>
      </c>
      <c r="F56" s="24">
        <v>0</v>
      </c>
      <c r="G56" s="24">
        <f>SUM(E56:F56)</f>
        <v>0</v>
      </c>
      <c r="H56" s="25">
        <f t="shared" si="15"/>
        <v>0</v>
      </c>
      <c r="I56" s="26">
        <f t="shared" si="12"/>
        <v>0</v>
      </c>
      <c r="J56" s="26">
        <f t="shared" si="2"/>
        <v>0</v>
      </c>
      <c r="K56" s="27">
        <f t="shared" si="3"/>
        <v>0</v>
      </c>
      <c r="L56" s="28">
        <f t="shared" si="4"/>
        <v>0</v>
      </c>
      <c r="M56" s="28">
        <f t="shared" si="5"/>
        <v>0</v>
      </c>
      <c r="N56" s="36"/>
    </row>
    <row r="57" spans="1:15" s="2" customFormat="1" ht="15.75" x14ac:dyDescent="0.25">
      <c r="A57" s="39">
        <v>100</v>
      </c>
      <c r="B57" s="29" t="s">
        <v>27</v>
      </c>
      <c r="C57" s="30">
        <f>SUM(C55:C56)</f>
        <v>5032574.5599999996</v>
      </c>
      <c r="D57" s="30">
        <f>SUM(D55:D56)</f>
        <v>5458000</v>
      </c>
      <c r="E57" s="32">
        <f>SUM(E55:E56)</f>
        <v>5500000</v>
      </c>
      <c r="F57" s="32">
        <v>0</v>
      </c>
      <c r="G57" s="32">
        <f>E57+F57</f>
        <v>5500000</v>
      </c>
      <c r="H57" s="33">
        <f t="shared" si="15"/>
        <v>5555000</v>
      </c>
      <c r="I57" s="34">
        <f t="shared" si="12"/>
        <v>0</v>
      </c>
      <c r="J57" s="34">
        <f t="shared" si="2"/>
        <v>5555000</v>
      </c>
      <c r="K57" s="35">
        <f t="shared" si="3"/>
        <v>5638324.9999999991</v>
      </c>
      <c r="L57" s="41">
        <f t="shared" si="4"/>
        <v>0</v>
      </c>
      <c r="M57" s="30">
        <f t="shared" si="5"/>
        <v>5638324.9999999991</v>
      </c>
      <c r="N57" s="36"/>
    </row>
    <row r="58" spans="1:15" ht="15.75" x14ac:dyDescent="0.25">
      <c r="A58" s="22" t="s">
        <v>82</v>
      </c>
      <c r="B58" s="22" t="s">
        <v>83</v>
      </c>
      <c r="C58" s="23">
        <v>1013289.46</v>
      </c>
      <c r="D58" s="23">
        <v>2403600</v>
      </c>
      <c r="E58" s="24">
        <v>2200000</v>
      </c>
      <c r="F58" s="24">
        <v>0</v>
      </c>
      <c r="G58" s="24">
        <f>SUM(E58:F58)</f>
        <v>2200000</v>
      </c>
      <c r="H58" s="25">
        <f t="shared" si="15"/>
        <v>2222000</v>
      </c>
      <c r="I58" s="26">
        <f t="shared" si="12"/>
        <v>0</v>
      </c>
      <c r="J58" s="26">
        <f t="shared" si="2"/>
        <v>2222000</v>
      </c>
      <c r="K58" s="27">
        <f t="shared" si="3"/>
        <v>2255330</v>
      </c>
      <c r="L58" s="28">
        <f t="shared" si="4"/>
        <v>0</v>
      </c>
      <c r="M58" s="28">
        <f t="shared" si="5"/>
        <v>2255330</v>
      </c>
      <c r="N58" s="9"/>
      <c r="O58"/>
    </row>
    <row r="59" spans="1:15" ht="15.75" x14ac:dyDescent="0.25">
      <c r="A59" s="22" t="s">
        <v>82</v>
      </c>
      <c r="B59" s="22" t="s">
        <v>84</v>
      </c>
      <c r="C59" s="23">
        <v>0</v>
      </c>
      <c r="D59" s="23">
        <v>0</v>
      </c>
      <c r="E59" s="24">
        <v>0</v>
      </c>
      <c r="F59" s="24">
        <v>0</v>
      </c>
      <c r="G59" s="24">
        <f>SUM(E59:F59)</f>
        <v>0</v>
      </c>
      <c r="H59" s="25">
        <f t="shared" si="15"/>
        <v>0</v>
      </c>
      <c r="I59" s="26">
        <f t="shared" si="12"/>
        <v>0</v>
      </c>
      <c r="J59" s="26">
        <f t="shared" si="2"/>
        <v>0</v>
      </c>
      <c r="K59" s="27">
        <f t="shared" si="3"/>
        <v>0</v>
      </c>
      <c r="L59" s="28">
        <f t="shared" si="4"/>
        <v>0</v>
      </c>
      <c r="M59" s="28">
        <f t="shared" si="5"/>
        <v>0</v>
      </c>
      <c r="N59" s="9"/>
      <c r="O59"/>
    </row>
    <row r="60" spans="1:15" s="2" customFormat="1" ht="15.75" x14ac:dyDescent="0.25">
      <c r="A60" s="39">
        <v>110</v>
      </c>
      <c r="B60" s="29" t="s">
        <v>36</v>
      </c>
      <c r="C60" s="30">
        <v>0</v>
      </c>
      <c r="D60" s="30">
        <f>SUM(D58:D59)</f>
        <v>2403600</v>
      </c>
      <c r="E60" s="32">
        <f>SUM(E58:E59)</f>
        <v>2200000</v>
      </c>
      <c r="F60" s="32">
        <v>0</v>
      </c>
      <c r="G60" s="32">
        <f>E60+F60</f>
        <v>2200000</v>
      </c>
      <c r="H60" s="33">
        <f t="shared" si="15"/>
        <v>2222000</v>
      </c>
      <c r="I60" s="34">
        <f t="shared" si="12"/>
        <v>0</v>
      </c>
      <c r="J60" s="34">
        <f t="shared" si="2"/>
        <v>2222000</v>
      </c>
      <c r="K60" s="35">
        <f t="shared" si="3"/>
        <v>2255330</v>
      </c>
      <c r="L60" s="30">
        <v>0</v>
      </c>
      <c r="M60" s="30">
        <f t="shared" si="5"/>
        <v>2255330</v>
      </c>
      <c r="N60" s="36"/>
    </row>
    <row r="61" spans="1:15" s="2" customFormat="1" ht="15.75" x14ac:dyDescent="0.25">
      <c r="A61" s="3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36"/>
    </row>
    <row r="62" spans="1:15" s="2" customFormat="1" ht="15.75" x14ac:dyDescent="0.25">
      <c r="A62" s="48" t="s">
        <v>99</v>
      </c>
      <c r="B62" s="48"/>
      <c r="C62" s="48"/>
      <c r="D62" s="48"/>
      <c r="E62" s="48"/>
      <c r="F62" s="43"/>
      <c r="G62" s="43"/>
      <c r="H62" s="43"/>
      <c r="I62" s="43"/>
      <c r="J62" s="43"/>
      <c r="K62" s="43"/>
      <c r="L62" s="11"/>
      <c r="M62" s="11"/>
      <c r="N62" s="36"/>
    </row>
    <row r="63" spans="1:15" ht="15.75" x14ac:dyDescent="0.25">
      <c r="A63" s="48"/>
      <c r="B63" s="48"/>
      <c r="C63" s="48"/>
      <c r="D63" s="48"/>
      <c r="E63" s="48"/>
      <c r="F63" s="42"/>
      <c r="G63" s="42"/>
      <c r="H63" s="42"/>
      <c r="I63" s="42"/>
      <c r="J63" s="42"/>
      <c r="K63" s="42"/>
      <c r="L63" s="11"/>
      <c r="M63" s="11"/>
      <c r="N63" s="9"/>
      <c r="O63"/>
    </row>
    <row r="64" spans="1:15" ht="15.75" x14ac:dyDescent="0.25">
      <c r="A64" s="47" t="s">
        <v>100</v>
      </c>
      <c r="B64" s="47"/>
      <c r="C64" s="4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9"/>
      <c r="O64"/>
    </row>
    <row r="65" spans="1:15" ht="15.75" x14ac:dyDescent="0.25">
      <c r="A65" s="47" t="s">
        <v>101</v>
      </c>
      <c r="B65" s="47"/>
      <c r="C65" s="47"/>
      <c r="D65" s="47"/>
      <c r="E65" s="47"/>
      <c r="F65" s="10"/>
      <c r="G65" s="10"/>
      <c r="H65" s="10"/>
      <c r="I65" s="10"/>
      <c r="J65" s="10"/>
      <c r="K65" s="10"/>
      <c r="L65" s="10"/>
      <c r="M65" s="10"/>
      <c r="N65" s="9"/>
      <c r="O65"/>
    </row>
    <row r="66" spans="1:15" ht="15.75" x14ac:dyDescent="0.25">
      <c r="A66" s="6"/>
      <c r="B66" s="6"/>
      <c r="C66" s="7"/>
      <c r="D66" s="7"/>
      <c r="E66" s="7"/>
      <c r="F66" s="7"/>
      <c r="G66" s="7"/>
      <c r="H66" s="7"/>
      <c r="I66" s="8"/>
      <c r="J66" s="7"/>
      <c r="K66" s="7"/>
      <c r="L66" s="7"/>
      <c r="M66" s="7"/>
      <c r="N66" s="9"/>
      <c r="O66"/>
    </row>
    <row r="67" spans="1:15" ht="15.75" x14ac:dyDescent="0.25">
      <c r="N67" s="10"/>
      <c r="O67" s="10"/>
    </row>
    <row r="68" spans="1:15" ht="15.75" x14ac:dyDescent="0.25">
      <c r="N68" s="10"/>
      <c r="O68" s="10"/>
    </row>
    <row r="69" spans="1:15" s="2" customFormat="1" x14ac:dyDescent="0.25">
      <c r="A69"/>
      <c r="B69"/>
      <c r="C69" s="1"/>
      <c r="D69" s="1"/>
      <c r="E69" s="1"/>
      <c r="F69" s="1"/>
      <c r="G69" s="1"/>
      <c r="H69" s="1"/>
      <c r="I69" s="3"/>
      <c r="J69" s="1"/>
      <c r="K69" s="1"/>
      <c r="L69" s="1"/>
      <c r="M69" s="1"/>
      <c r="N69" s="7"/>
      <c r="O69" s="7"/>
    </row>
  </sheetData>
  <mergeCells count="6">
    <mergeCell ref="E4:G4"/>
    <mergeCell ref="H4:J4"/>
    <mergeCell ref="K4:M4"/>
    <mergeCell ref="A64:C64"/>
    <mergeCell ref="A65:E65"/>
    <mergeCell ref="A62:E63"/>
  </mergeCells>
  <pageMargins left="0.23622047244094491" right="0.27559055118110237" top="0.35433070866141736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opLeftCell="A37" workbookViewId="0">
      <selection activeCell="B71" sqref="B71"/>
    </sheetView>
  </sheetViews>
  <sheetFormatPr defaultRowHeight="15" x14ac:dyDescent="0.25"/>
  <cols>
    <col min="1" max="1" width="3.5703125" customWidth="1"/>
    <col min="2" max="2" width="24.28515625" customWidth="1"/>
    <col min="3" max="3" width="6.28515625" customWidth="1"/>
    <col min="4" max="4" width="13.85546875" customWidth="1"/>
    <col min="5" max="5" width="14.85546875" customWidth="1"/>
    <col min="6" max="6" width="15" customWidth="1"/>
    <col min="7" max="9" width="14.42578125" customWidth="1"/>
    <col min="10" max="10" width="0" hidden="1" customWidth="1"/>
    <col min="11" max="13" width="13.42578125" customWidth="1"/>
    <col min="14" max="14" width="13.28515625" customWidth="1"/>
    <col min="15" max="15" width="0" hidden="1" customWidth="1"/>
    <col min="16" max="16" width="11.28515625" bestFit="1" customWidth="1"/>
    <col min="17" max="17" width="0" hidden="1" customWidth="1"/>
    <col min="18" max="18" width="13.7109375" customWidth="1"/>
  </cols>
  <sheetData>
    <row r="1" spans="1:18" x14ac:dyDescent="0.25">
      <c r="A1" t="s">
        <v>103</v>
      </c>
      <c r="G1" s="1"/>
    </row>
    <row r="2" spans="1:18" ht="15.75" thickBot="1" x14ac:dyDescent="0.3">
      <c r="G2" s="1"/>
    </row>
    <row r="3" spans="1:18" ht="16.5" thickBot="1" x14ac:dyDescent="0.3">
      <c r="G3" s="49" t="s">
        <v>33</v>
      </c>
      <c r="H3" s="50"/>
      <c r="I3" s="51"/>
      <c r="J3" s="52"/>
      <c r="K3" s="49" t="s">
        <v>44</v>
      </c>
      <c r="L3" s="50"/>
      <c r="M3" s="51"/>
      <c r="N3" s="53" t="s">
        <v>91</v>
      </c>
      <c r="O3" s="54"/>
      <c r="P3" s="54"/>
      <c r="Q3" s="55"/>
      <c r="R3" s="56"/>
    </row>
    <row r="4" spans="1:18" ht="31.5" x14ac:dyDescent="0.25">
      <c r="A4" s="57" t="s">
        <v>104</v>
      </c>
      <c r="B4" s="58" t="s">
        <v>5</v>
      </c>
      <c r="C4" s="58" t="s">
        <v>105</v>
      </c>
      <c r="D4" s="59" t="s">
        <v>106</v>
      </c>
      <c r="E4" s="59" t="s">
        <v>89</v>
      </c>
      <c r="F4" s="60" t="s">
        <v>107</v>
      </c>
      <c r="G4" s="61" t="s">
        <v>108</v>
      </c>
      <c r="H4" s="62" t="s">
        <v>109</v>
      </c>
      <c r="I4" s="63" t="s">
        <v>34</v>
      </c>
      <c r="J4" s="64" t="s">
        <v>110</v>
      </c>
      <c r="K4" s="65" t="s">
        <v>111</v>
      </c>
      <c r="L4" s="66" t="s">
        <v>112</v>
      </c>
      <c r="M4" s="67" t="s">
        <v>45</v>
      </c>
      <c r="N4" s="68" t="s">
        <v>108</v>
      </c>
      <c r="O4" s="69" t="s">
        <v>113</v>
      </c>
      <c r="P4" s="70" t="s">
        <v>109</v>
      </c>
      <c r="Q4" s="69" t="s">
        <v>114</v>
      </c>
      <c r="R4" s="71" t="s">
        <v>92</v>
      </c>
    </row>
    <row r="5" spans="1:18" ht="15.75" x14ac:dyDescent="0.25">
      <c r="A5" s="72" t="s">
        <v>115</v>
      </c>
      <c r="B5" s="73" t="s">
        <v>116</v>
      </c>
      <c r="C5" s="74">
        <v>11</v>
      </c>
      <c r="D5" s="75">
        <v>301042.78999999998</v>
      </c>
      <c r="E5" s="75">
        <v>279768.05</v>
      </c>
      <c r="F5" s="76">
        <v>203206.16</v>
      </c>
      <c r="G5" s="77"/>
      <c r="H5" s="78"/>
      <c r="I5" s="79"/>
      <c r="J5" s="80"/>
      <c r="K5" s="81"/>
      <c r="L5" s="82"/>
      <c r="M5" s="83"/>
      <c r="N5" s="68"/>
      <c r="O5" s="70"/>
      <c r="P5" s="70"/>
      <c r="Q5" s="70"/>
      <c r="R5" s="84"/>
    </row>
    <row r="6" spans="1:18" ht="15.75" x14ac:dyDescent="0.25">
      <c r="A6" s="72"/>
      <c r="B6" s="73"/>
      <c r="C6" s="74">
        <v>45</v>
      </c>
      <c r="D6" s="75">
        <v>2970566.96</v>
      </c>
      <c r="E6" s="75">
        <v>3036843.73</v>
      </c>
      <c r="F6" s="76">
        <v>2896582.44</v>
      </c>
      <c r="G6" s="77">
        <v>2970524.9</v>
      </c>
      <c r="H6" s="78"/>
      <c r="I6" s="79">
        <f t="shared" ref="I6:I62" si="0">G6+H6</f>
        <v>2970524.9</v>
      </c>
      <c r="J6" s="80"/>
      <c r="K6" s="81">
        <f>SUM(G6*1.015)</f>
        <v>3015082.7734999997</v>
      </c>
      <c r="L6" s="82"/>
      <c r="M6" s="83">
        <f>K6+L6</f>
        <v>3015082.7734999997</v>
      </c>
      <c r="N6" s="85">
        <f>SUM(G6*1.017)</f>
        <v>3021023.8232999998</v>
      </c>
      <c r="O6" s="70"/>
      <c r="P6" s="70"/>
      <c r="Q6" s="70"/>
      <c r="R6" s="84">
        <f>N6+P6</f>
        <v>3021023.8232999998</v>
      </c>
    </row>
    <row r="7" spans="1:18" ht="15.75" x14ac:dyDescent="0.25">
      <c r="A7" s="72" t="s">
        <v>117</v>
      </c>
      <c r="B7" s="86" t="s">
        <v>118</v>
      </c>
      <c r="C7" s="74">
        <v>11</v>
      </c>
      <c r="D7" s="75">
        <v>65571.94</v>
      </c>
      <c r="E7" s="75">
        <v>145007.29</v>
      </c>
      <c r="F7" s="76">
        <v>89951.96</v>
      </c>
      <c r="G7" s="77"/>
      <c r="H7" s="78"/>
      <c r="I7" s="79"/>
      <c r="J7" s="80"/>
      <c r="K7" s="81"/>
      <c r="L7" s="82"/>
      <c r="M7" s="83"/>
      <c r="N7" s="85"/>
      <c r="O7" s="70"/>
      <c r="P7" s="70"/>
      <c r="Q7" s="70"/>
      <c r="R7" s="84"/>
    </row>
    <row r="8" spans="1:18" ht="15.75" x14ac:dyDescent="0.25">
      <c r="A8" s="72"/>
      <c r="B8" s="86"/>
      <c r="C8" s="74">
        <v>45</v>
      </c>
      <c r="D8" s="75">
        <v>451490.86</v>
      </c>
      <c r="E8" s="75">
        <v>598859.80000000005</v>
      </c>
      <c r="F8" s="76">
        <v>457999.67</v>
      </c>
      <c r="G8" s="77">
        <v>457999.67</v>
      </c>
      <c r="H8" s="78"/>
      <c r="I8" s="79">
        <f t="shared" si="0"/>
        <v>457999.67</v>
      </c>
      <c r="J8" s="80"/>
      <c r="K8" s="81">
        <f t="shared" ref="K8:K60" si="1">SUM(G8*1.015)</f>
        <v>464869.66504999995</v>
      </c>
      <c r="L8" s="82"/>
      <c r="M8" s="83">
        <f t="shared" ref="M8:M62" si="2">K8+L8</f>
        <v>464869.66504999995</v>
      </c>
      <c r="N8" s="85">
        <f t="shared" ref="N8:N60" si="3">SUM(G8*1.017)</f>
        <v>465785.66438999993</v>
      </c>
      <c r="O8" s="70"/>
      <c r="P8" s="70"/>
      <c r="Q8" s="70"/>
      <c r="R8" s="84">
        <f t="shared" ref="R8:R62" si="4">N8+P8</f>
        <v>465785.66438999993</v>
      </c>
    </row>
    <row r="9" spans="1:18" ht="15.75" x14ac:dyDescent="0.25">
      <c r="A9" s="72" t="s">
        <v>119</v>
      </c>
      <c r="B9" s="86" t="s">
        <v>120</v>
      </c>
      <c r="C9" s="74">
        <v>11</v>
      </c>
      <c r="D9" s="75">
        <v>98976.78</v>
      </c>
      <c r="E9" s="75">
        <v>168530.64</v>
      </c>
      <c r="F9" s="76">
        <v>70079.86</v>
      </c>
      <c r="G9" s="77"/>
      <c r="H9" s="78"/>
      <c r="I9" s="79"/>
      <c r="J9" s="80"/>
      <c r="K9" s="81"/>
      <c r="L9" s="82"/>
      <c r="M9" s="83"/>
      <c r="N9" s="85"/>
      <c r="O9" s="70"/>
      <c r="P9" s="70"/>
      <c r="Q9" s="70"/>
      <c r="R9" s="84"/>
    </row>
    <row r="10" spans="1:18" ht="15.75" x14ac:dyDescent="0.25">
      <c r="A10" s="72"/>
      <c r="B10" s="86"/>
      <c r="C10" s="74">
        <v>45</v>
      </c>
      <c r="D10" s="75">
        <v>1847892.08</v>
      </c>
      <c r="E10" s="75">
        <v>1392418.61</v>
      </c>
      <c r="F10" s="76">
        <v>1590360.45</v>
      </c>
      <c r="G10" s="77">
        <v>1077839.93</v>
      </c>
      <c r="H10" s="78"/>
      <c r="I10" s="79">
        <f t="shared" si="0"/>
        <v>1077839.93</v>
      </c>
      <c r="J10" s="80"/>
      <c r="K10" s="81">
        <f t="shared" si="1"/>
        <v>1094007.5289499997</v>
      </c>
      <c r="L10" s="82"/>
      <c r="M10" s="83">
        <f t="shared" si="2"/>
        <v>1094007.5289499997</v>
      </c>
      <c r="N10" s="85">
        <f t="shared" si="3"/>
        <v>1096163.2088099997</v>
      </c>
      <c r="O10" s="70"/>
      <c r="P10" s="70"/>
      <c r="Q10" s="70"/>
      <c r="R10" s="84">
        <f t="shared" si="4"/>
        <v>1096163.2088099997</v>
      </c>
    </row>
    <row r="11" spans="1:18" ht="15.75" x14ac:dyDescent="0.25">
      <c r="A11" s="72" t="s">
        <v>121</v>
      </c>
      <c r="B11" s="73" t="s">
        <v>122</v>
      </c>
      <c r="C11" s="74">
        <v>11</v>
      </c>
      <c r="D11" s="75">
        <v>10983.3</v>
      </c>
      <c r="E11" s="75">
        <v>284997.57</v>
      </c>
      <c r="F11" s="76"/>
      <c r="G11" s="77"/>
      <c r="H11" s="78"/>
      <c r="I11" s="79"/>
      <c r="J11" s="80"/>
      <c r="K11" s="81"/>
      <c r="L11" s="82"/>
      <c r="M11" s="83"/>
      <c r="N11" s="85"/>
      <c r="O11" s="70"/>
      <c r="P11" s="70"/>
      <c r="Q11" s="70"/>
      <c r="R11" s="84"/>
    </row>
    <row r="12" spans="1:18" ht="15.75" x14ac:dyDescent="0.25">
      <c r="A12" s="72"/>
      <c r="B12" s="73"/>
      <c r="C12" s="74">
        <v>45</v>
      </c>
      <c r="D12" s="75">
        <v>411685.93</v>
      </c>
      <c r="E12" s="75">
        <v>888408.14</v>
      </c>
      <c r="F12" s="76">
        <v>554083.24</v>
      </c>
      <c r="G12" s="77">
        <v>402599.93</v>
      </c>
      <c r="H12" s="78"/>
      <c r="I12" s="79">
        <f t="shared" si="0"/>
        <v>402599.93</v>
      </c>
      <c r="J12" s="80"/>
      <c r="K12" s="81">
        <f t="shared" si="1"/>
        <v>408638.92894999997</v>
      </c>
      <c r="L12" s="82"/>
      <c r="M12" s="83">
        <f t="shared" si="2"/>
        <v>408638.92894999997</v>
      </c>
      <c r="N12" s="85">
        <f t="shared" si="3"/>
        <v>409444.12880999997</v>
      </c>
      <c r="O12" s="70"/>
      <c r="P12" s="70"/>
      <c r="Q12" s="70"/>
      <c r="R12" s="84">
        <f t="shared" si="4"/>
        <v>409444.12880999997</v>
      </c>
    </row>
    <row r="13" spans="1:18" ht="15.75" x14ac:dyDescent="0.25">
      <c r="A13" s="72" t="s">
        <v>123</v>
      </c>
      <c r="B13" s="73" t="s">
        <v>124</v>
      </c>
      <c r="C13" s="74">
        <v>11</v>
      </c>
      <c r="D13" s="75">
        <v>19938.240000000002</v>
      </c>
      <c r="E13" s="75">
        <v>51240.63</v>
      </c>
      <c r="F13" s="76">
        <v>10734.44</v>
      </c>
      <c r="G13" s="77"/>
      <c r="H13" s="78"/>
      <c r="I13" s="79"/>
      <c r="J13" s="80"/>
      <c r="K13" s="81"/>
      <c r="L13" s="82"/>
      <c r="M13" s="83"/>
      <c r="N13" s="85"/>
      <c r="O13" s="70"/>
      <c r="P13" s="70"/>
      <c r="Q13" s="70"/>
      <c r="R13" s="84"/>
    </row>
    <row r="14" spans="1:18" ht="15.75" x14ac:dyDescent="0.25">
      <c r="A14" s="72"/>
      <c r="B14" s="73"/>
      <c r="C14" s="74">
        <v>45</v>
      </c>
      <c r="D14" s="75">
        <v>1295250.54</v>
      </c>
      <c r="E14" s="75">
        <v>1537220.5</v>
      </c>
      <c r="F14" s="76">
        <v>1651564.96</v>
      </c>
      <c r="G14" s="77">
        <v>1648040.96</v>
      </c>
      <c r="H14" s="78"/>
      <c r="I14" s="79">
        <f t="shared" si="0"/>
        <v>1648040.96</v>
      </c>
      <c r="J14" s="80"/>
      <c r="K14" s="81">
        <f t="shared" si="1"/>
        <v>1672761.5743999998</v>
      </c>
      <c r="L14" s="82"/>
      <c r="M14" s="83">
        <f t="shared" si="2"/>
        <v>1672761.5743999998</v>
      </c>
      <c r="N14" s="85">
        <f t="shared" si="3"/>
        <v>1676057.6563199998</v>
      </c>
      <c r="O14" s="70"/>
      <c r="P14" s="70"/>
      <c r="Q14" s="70"/>
      <c r="R14" s="84">
        <f t="shared" si="4"/>
        <v>1676057.6563199998</v>
      </c>
    </row>
    <row r="15" spans="1:18" ht="15.75" x14ac:dyDescent="0.25">
      <c r="A15" s="72" t="s">
        <v>125</v>
      </c>
      <c r="B15" s="73" t="s">
        <v>126</v>
      </c>
      <c r="C15" s="74">
        <v>11</v>
      </c>
      <c r="D15" s="75">
        <v>17510</v>
      </c>
      <c r="E15" s="75">
        <v>22913.439999999999</v>
      </c>
      <c r="F15" s="76"/>
      <c r="G15" s="77"/>
      <c r="H15" s="78"/>
      <c r="I15" s="79"/>
      <c r="J15" s="80"/>
      <c r="K15" s="81"/>
      <c r="L15" s="82"/>
      <c r="M15" s="83"/>
      <c r="N15" s="85"/>
      <c r="O15" s="70"/>
      <c r="P15" s="70"/>
      <c r="Q15" s="70"/>
      <c r="R15" s="84"/>
    </row>
    <row r="16" spans="1:18" ht="15.75" x14ac:dyDescent="0.25">
      <c r="A16" s="72"/>
      <c r="B16" s="73"/>
      <c r="C16" s="74">
        <v>45</v>
      </c>
      <c r="D16" s="75">
        <v>708551.32</v>
      </c>
      <c r="E16" s="75">
        <v>587784.65</v>
      </c>
      <c r="F16" s="76">
        <v>362211.03</v>
      </c>
      <c r="G16" s="77">
        <v>365438.05</v>
      </c>
      <c r="H16" s="78"/>
      <c r="I16" s="79">
        <f t="shared" si="0"/>
        <v>365438.05</v>
      </c>
      <c r="J16" s="80"/>
      <c r="K16" s="81">
        <f t="shared" si="1"/>
        <v>370919.62074999994</v>
      </c>
      <c r="L16" s="82"/>
      <c r="M16" s="83">
        <f t="shared" si="2"/>
        <v>370919.62074999994</v>
      </c>
      <c r="N16" s="85">
        <f t="shared" si="3"/>
        <v>371650.49684999994</v>
      </c>
      <c r="O16" s="70"/>
      <c r="P16" s="70"/>
      <c r="Q16" s="70"/>
      <c r="R16" s="84">
        <f t="shared" si="4"/>
        <v>371650.49684999994</v>
      </c>
    </row>
    <row r="17" spans="1:18" ht="15.75" x14ac:dyDescent="0.25">
      <c r="A17" s="72" t="s">
        <v>127</v>
      </c>
      <c r="B17" s="86" t="s">
        <v>128</v>
      </c>
      <c r="C17" s="74">
        <v>11</v>
      </c>
      <c r="D17" s="75">
        <v>7485</v>
      </c>
      <c r="E17" s="75">
        <v>45730.63</v>
      </c>
      <c r="F17" s="76"/>
      <c r="G17" s="77"/>
      <c r="H17" s="78"/>
      <c r="I17" s="79"/>
      <c r="J17" s="80"/>
      <c r="K17" s="81"/>
      <c r="L17" s="82"/>
      <c r="M17" s="83"/>
      <c r="N17" s="85"/>
      <c r="O17" s="70"/>
      <c r="P17" s="70"/>
      <c r="Q17" s="70"/>
      <c r="R17" s="84"/>
    </row>
    <row r="18" spans="1:18" ht="15.75" x14ac:dyDescent="0.25">
      <c r="A18" s="72"/>
      <c r="B18" s="86"/>
      <c r="C18" s="74">
        <v>45</v>
      </c>
      <c r="D18" s="75">
        <v>350124.41</v>
      </c>
      <c r="E18" s="75">
        <v>336947.39</v>
      </c>
      <c r="F18" s="76">
        <v>374581.02</v>
      </c>
      <c r="G18" s="77">
        <v>388818.01</v>
      </c>
      <c r="H18" s="78"/>
      <c r="I18" s="79">
        <f t="shared" si="0"/>
        <v>388818.01</v>
      </c>
      <c r="J18" s="80"/>
      <c r="K18" s="81">
        <f t="shared" si="1"/>
        <v>394650.28014999995</v>
      </c>
      <c r="L18" s="82"/>
      <c r="M18" s="83">
        <f t="shared" si="2"/>
        <v>394650.28014999995</v>
      </c>
      <c r="N18" s="85">
        <f t="shared" si="3"/>
        <v>395427.91616999998</v>
      </c>
      <c r="O18" s="70"/>
      <c r="P18" s="70"/>
      <c r="Q18" s="70"/>
      <c r="R18" s="84">
        <f t="shared" si="4"/>
        <v>395427.91616999998</v>
      </c>
    </row>
    <row r="19" spans="1:18" ht="15.75" x14ac:dyDescent="0.25">
      <c r="A19" s="72" t="s">
        <v>129</v>
      </c>
      <c r="B19" s="86" t="s">
        <v>130</v>
      </c>
      <c r="C19" s="74">
        <v>11</v>
      </c>
      <c r="D19" s="75">
        <v>34383.47</v>
      </c>
      <c r="E19" s="75">
        <v>44618.45</v>
      </c>
      <c r="F19" s="76">
        <v>3000</v>
      </c>
      <c r="G19" s="77"/>
      <c r="H19" s="78"/>
      <c r="I19" s="79"/>
      <c r="J19" s="80"/>
      <c r="K19" s="81"/>
      <c r="L19" s="82"/>
      <c r="M19" s="83"/>
      <c r="N19" s="85"/>
      <c r="O19" s="70"/>
      <c r="P19" s="70"/>
      <c r="Q19" s="70"/>
      <c r="R19" s="84"/>
    </row>
    <row r="20" spans="1:18" ht="15.75" x14ac:dyDescent="0.25">
      <c r="A20" s="72"/>
      <c r="B20" s="86"/>
      <c r="C20" s="74">
        <v>45</v>
      </c>
      <c r="D20" s="75">
        <v>613592.99</v>
      </c>
      <c r="E20" s="75">
        <v>561561.18000000005</v>
      </c>
      <c r="F20" s="76">
        <v>507935.35</v>
      </c>
      <c r="G20" s="77">
        <v>576358.14</v>
      </c>
      <c r="H20" s="78"/>
      <c r="I20" s="79">
        <f t="shared" si="0"/>
        <v>576358.14</v>
      </c>
      <c r="J20" s="80"/>
      <c r="K20" s="81">
        <f t="shared" si="1"/>
        <v>585003.51209999993</v>
      </c>
      <c r="L20" s="82"/>
      <c r="M20" s="83">
        <f t="shared" si="2"/>
        <v>585003.51209999993</v>
      </c>
      <c r="N20" s="85">
        <f t="shared" si="3"/>
        <v>586156.22837999999</v>
      </c>
      <c r="O20" s="70"/>
      <c r="P20" s="70"/>
      <c r="Q20" s="70"/>
      <c r="R20" s="84">
        <f t="shared" si="4"/>
        <v>586156.22837999999</v>
      </c>
    </row>
    <row r="21" spans="1:18" ht="15.75" x14ac:dyDescent="0.25">
      <c r="A21" s="72" t="s">
        <v>131</v>
      </c>
      <c r="B21" s="73" t="s">
        <v>132</v>
      </c>
      <c r="C21" s="74">
        <v>11</v>
      </c>
      <c r="D21" s="75">
        <v>57676.99</v>
      </c>
      <c r="E21" s="75">
        <v>29932.18</v>
      </c>
      <c r="F21" s="76">
        <v>443748.1</v>
      </c>
      <c r="G21" s="77"/>
      <c r="H21" s="78"/>
      <c r="I21" s="79"/>
      <c r="J21" s="80"/>
      <c r="K21" s="81"/>
      <c r="L21" s="82"/>
      <c r="M21" s="83"/>
      <c r="N21" s="85"/>
      <c r="O21" s="70"/>
      <c r="P21" s="70"/>
      <c r="Q21" s="70"/>
      <c r="R21" s="84"/>
    </row>
    <row r="22" spans="1:18" ht="15.75" x14ac:dyDescent="0.25">
      <c r="A22" s="72"/>
      <c r="B22" s="73"/>
      <c r="C22" s="74">
        <v>45</v>
      </c>
      <c r="D22" s="75">
        <v>645561.12</v>
      </c>
      <c r="E22" s="75">
        <v>661101.06000000006</v>
      </c>
      <c r="F22" s="87">
        <v>975564.1</v>
      </c>
      <c r="G22" s="88">
        <v>638139.48</v>
      </c>
      <c r="H22" s="89"/>
      <c r="I22" s="79">
        <f t="shared" si="0"/>
        <v>638139.48</v>
      </c>
      <c r="J22" s="80"/>
      <c r="K22" s="81">
        <f t="shared" si="1"/>
        <v>647711.57219999994</v>
      </c>
      <c r="L22" s="90"/>
      <c r="M22" s="83">
        <f t="shared" si="2"/>
        <v>647711.57219999994</v>
      </c>
      <c r="N22" s="85">
        <f t="shared" si="3"/>
        <v>648987.85115999996</v>
      </c>
      <c r="O22" s="70"/>
      <c r="P22" s="70"/>
      <c r="Q22" s="70"/>
      <c r="R22" s="84">
        <f t="shared" si="4"/>
        <v>648987.85115999996</v>
      </c>
    </row>
    <row r="23" spans="1:18" ht="15.75" x14ac:dyDescent="0.25">
      <c r="A23" s="72" t="s">
        <v>133</v>
      </c>
      <c r="B23" s="73" t="s">
        <v>134</v>
      </c>
      <c r="C23" s="74">
        <v>11</v>
      </c>
      <c r="D23" s="75">
        <v>25374.95</v>
      </c>
      <c r="E23" s="75">
        <v>12140.04</v>
      </c>
      <c r="F23" s="76">
        <v>36189.629999999997</v>
      </c>
      <c r="G23" s="77"/>
      <c r="H23" s="78"/>
      <c r="I23" s="79"/>
      <c r="J23" s="80"/>
      <c r="K23" s="81"/>
      <c r="L23" s="82"/>
      <c r="M23" s="83"/>
      <c r="N23" s="85"/>
      <c r="O23" s="70"/>
      <c r="P23" s="70"/>
      <c r="Q23" s="70"/>
      <c r="R23" s="84"/>
    </row>
    <row r="24" spans="1:18" ht="15.75" x14ac:dyDescent="0.25">
      <c r="A24" s="72"/>
      <c r="B24" s="73"/>
      <c r="C24" s="74">
        <v>45</v>
      </c>
      <c r="D24" s="75">
        <v>330820.43</v>
      </c>
      <c r="E24" s="75">
        <v>274629.96000000002</v>
      </c>
      <c r="F24" s="76">
        <v>277776.58</v>
      </c>
      <c r="G24" s="77">
        <v>262520.33</v>
      </c>
      <c r="H24" s="78"/>
      <c r="I24" s="79">
        <f t="shared" si="0"/>
        <v>262520.33</v>
      </c>
      <c r="J24" s="80"/>
      <c r="K24" s="81">
        <f t="shared" si="1"/>
        <v>266458.13494999998</v>
      </c>
      <c r="L24" s="82"/>
      <c r="M24" s="83">
        <f t="shared" si="2"/>
        <v>266458.13494999998</v>
      </c>
      <c r="N24" s="85">
        <f t="shared" si="3"/>
        <v>266983.17560999998</v>
      </c>
      <c r="O24" s="70"/>
      <c r="P24" s="70"/>
      <c r="Q24" s="70"/>
      <c r="R24" s="84">
        <f t="shared" si="4"/>
        <v>266983.17560999998</v>
      </c>
    </row>
    <row r="25" spans="1:18" ht="15.75" x14ac:dyDescent="0.25">
      <c r="A25" s="72" t="s">
        <v>135</v>
      </c>
      <c r="B25" s="73" t="s">
        <v>136</v>
      </c>
      <c r="C25" s="74">
        <v>11</v>
      </c>
      <c r="D25" s="75">
        <v>11486.36</v>
      </c>
      <c r="E25" s="75">
        <v>52241.56</v>
      </c>
      <c r="F25" s="76">
        <v>18355.36</v>
      </c>
      <c r="G25" s="77"/>
      <c r="H25" s="78"/>
      <c r="I25" s="79"/>
      <c r="J25" s="80"/>
      <c r="K25" s="81"/>
      <c r="L25" s="82"/>
      <c r="M25" s="83"/>
      <c r="N25" s="85"/>
      <c r="O25" s="70"/>
      <c r="P25" s="70"/>
      <c r="Q25" s="70"/>
      <c r="R25" s="84">
        <f t="shared" si="4"/>
        <v>0</v>
      </c>
    </row>
    <row r="26" spans="1:18" ht="15.75" x14ac:dyDescent="0.25">
      <c r="A26" s="72"/>
      <c r="B26" s="73"/>
      <c r="C26" s="74">
        <v>45</v>
      </c>
      <c r="D26" s="75">
        <v>1885364.01</v>
      </c>
      <c r="E26" s="75">
        <v>1899605.24</v>
      </c>
      <c r="F26" s="76">
        <v>1991077.93</v>
      </c>
      <c r="G26" s="77">
        <v>2075713.49</v>
      </c>
      <c r="H26" s="78"/>
      <c r="I26" s="79">
        <f t="shared" si="0"/>
        <v>2075713.49</v>
      </c>
      <c r="J26" s="80"/>
      <c r="K26" s="81">
        <f t="shared" si="1"/>
        <v>2106849.1923499997</v>
      </c>
      <c r="L26" s="82"/>
      <c r="M26" s="83">
        <f t="shared" si="2"/>
        <v>2106849.1923499997</v>
      </c>
      <c r="N26" s="85">
        <f t="shared" si="3"/>
        <v>2111000.6193299997</v>
      </c>
      <c r="O26" s="70"/>
      <c r="P26" s="70"/>
      <c r="Q26" s="70"/>
      <c r="R26" s="84">
        <f t="shared" si="4"/>
        <v>2111000.6193299997</v>
      </c>
    </row>
    <row r="27" spans="1:18" ht="15.75" x14ac:dyDescent="0.25">
      <c r="A27" s="72" t="s">
        <v>137</v>
      </c>
      <c r="B27" s="73" t="s">
        <v>138</v>
      </c>
      <c r="C27" s="74">
        <v>11</v>
      </c>
      <c r="D27" s="75">
        <v>26415.91</v>
      </c>
      <c r="E27" s="75">
        <v>106265.38</v>
      </c>
      <c r="F27" s="76">
        <v>51855.13</v>
      </c>
      <c r="G27" s="77"/>
      <c r="H27" s="78"/>
      <c r="I27" s="79"/>
      <c r="J27" s="80"/>
      <c r="K27" s="81"/>
      <c r="L27" s="82"/>
      <c r="M27" s="83"/>
      <c r="N27" s="85"/>
      <c r="O27" s="70"/>
      <c r="P27" s="70"/>
      <c r="Q27" s="70"/>
      <c r="R27" s="84"/>
    </row>
    <row r="28" spans="1:18" ht="15.75" x14ac:dyDescent="0.25">
      <c r="A28" s="72"/>
      <c r="B28" s="73"/>
      <c r="C28" s="74">
        <v>45</v>
      </c>
      <c r="D28" s="75">
        <v>836359.73</v>
      </c>
      <c r="E28" s="75">
        <v>806819.67</v>
      </c>
      <c r="F28" s="76">
        <v>1000671.43</v>
      </c>
      <c r="G28" s="77">
        <v>776097.33</v>
      </c>
      <c r="H28" s="78"/>
      <c r="I28" s="79">
        <f t="shared" si="0"/>
        <v>776097.33</v>
      </c>
      <c r="J28" s="80"/>
      <c r="K28" s="81">
        <f t="shared" si="1"/>
        <v>787738.78994999989</v>
      </c>
      <c r="L28" s="82"/>
      <c r="M28" s="83">
        <f t="shared" si="2"/>
        <v>787738.78994999989</v>
      </c>
      <c r="N28" s="85">
        <f t="shared" si="3"/>
        <v>789290.98460999993</v>
      </c>
      <c r="O28" s="70"/>
      <c r="P28" s="70"/>
      <c r="Q28" s="70"/>
      <c r="R28" s="84">
        <f t="shared" si="4"/>
        <v>789290.98460999993</v>
      </c>
    </row>
    <row r="29" spans="1:18" ht="15.75" x14ac:dyDescent="0.25">
      <c r="A29" s="72" t="s">
        <v>139</v>
      </c>
      <c r="B29" s="73" t="s">
        <v>140</v>
      </c>
      <c r="C29" s="74">
        <v>11</v>
      </c>
      <c r="D29" s="75">
        <v>50293.37</v>
      </c>
      <c r="E29" s="75">
        <v>56996.2</v>
      </c>
      <c r="F29" s="76">
        <v>27111.08</v>
      </c>
      <c r="G29" s="77"/>
      <c r="H29" s="78"/>
      <c r="I29" s="79"/>
      <c r="J29" s="80"/>
      <c r="K29" s="81"/>
      <c r="L29" s="82"/>
      <c r="M29" s="83"/>
      <c r="N29" s="85"/>
      <c r="O29" s="70"/>
      <c r="P29" s="70"/>
      <c r="Q29" s="70"/>
      <c r="R29" s="84"/>
    </row>
    <row r="30" spans="1:18" ht="15.75" x14ac:dyDescent="0.25">
      <c r="A30" s="72"/>
      <c r="B30" s="73"/>
      <c r="C30" s="74">
        <v>45</v>
      </c>
      <c r="D30" s="75">
        <v>984101.41</v>
      </c>
      <c r="E30" s="75">
        <v>1026862.63</v>
      </c>
      <c r="F30" s="76">
        <v>810819.6</v>
      </c>
      <c r="G30" s="77">
        <v>865386.31</v>
      </c>
      <c r="H30" s="78"/>
      <c r="I30" s="79">
        <f t="shared" si="0"/>
        <v>865386.31</v>
      </c>
      <c r="J30" s="80"/>
      <c r="K30" s="81">
        <f t="shared" si="1"/>
        <v>878367.10464999999</v>
      </c>
      <c r="L30" s="82"/>
      <c r="M30" s="83">
        <f t="shared" si="2"/>
        <v>878367.10464999999</v>
      </c>
      <c r="N30" s="85">
        <f t="shared" si="3"/>
        <v>880097.87726999994</v>
      </c>
      <c r="O30" s="70"/>
      <c r="P30" s="70"/>
      <c r="Q30" s="70"/>
      <c r="R30" s="84">
        <f t="shared" si="4"/>
        <v>880097.87726999994</v>
      </c>
    </row>
    <row r="31" spans="1:18" ht="15.75" x14ac:dyDescent="0.25">
      <c r="A31" s="72" t="s">
        <v>141</v>
      </c>
      <c r="B31" s="86" t="s">
        <v>142</v>
      </c>
      <c r="C31" s="74">
        <v>11</v>
      </c>
      <c r="D31" s="75">
        <v>27500</v>
      </c>
      <c r="E31" s="75">
        <v>53493.39</v>
      </c>
      <c r="F31" s="76">
        <v>15656.28</v>
      </c>
      <c r="G31" s="77"/>
      <c r="H31" s="78"/>
      <c r="I31" s="79"/>
      <c r="J31" s="80"/>
      <c r="K31" s="81"/>
      <c r="L31" s="82"/>
      <c r="M31" s="83"/>
      <c r="N31" s="85"/>
      <c r="O31" s="70"/>
      <c r="P31" s="70"/>
      <c r="Q31" s="70"/>
      <c r="R31" s="84"/>
    </row>
    <row r="32" spans="1:18" ht="15.75" x14ac:dyDescent="0.25">
      <c r="A32" s="72"/>
      <c r="B32" s="86"/>
      <c r="C32" s="74">
        <v>45</v>
      </c>
      <c r="D32" s="75">
        <v>687330.69</v>
      </c>
      <c r="E32" s="75">
        <v>1260862.6299999999</v>
      </c>
      <c r="F32" s="76">
        <v>561903.82999999996</v>
      </c>
      <c r="G32" s="77">
        <v>574035.80000000005</v>
      </c>
      <c r="H32" s="78"/>
      <c r="I32" s="79">
        <f t="shared" si="0"/>
        <v>574035.80000000005</v>
      </c>
      <c r="J32" s="80"/>
      <c r="K32" s="81">
        <f t="shared" si="1"/>
        <v>582646.33699999994</v>
      </c>
      <c r="L32" s="82"/>
      <c r="M32" s="83">
        <f t="shared" si="2"/>
        <v>582646.33699999994</v>
      </c>
      <c r="N32" s="85">
        <f t="shared" si="3"/>
        <v>583794.40859999997</v>
      </c>
      <c r="O32" s="70"/>
      <c r="P32" s="70"/>
      <c r="Q32" s="70"/>
      <c r="R32" s="84">
        <f t="shared" si="4"/>
        <v>583794.40859999997</v>
      </c>
    </row>
    <row r="33" spans="1:18" ht="15.75" x14ac:dyDescent="0.25">
      <c r="A33" s="72" t="s">
        <v>143</v>
      </c>
      <c r="B33" s="73" t="s">
        <v>144</v>
      </c>
      <c r="C33" s="74">
        <v>11</v>
      </c>
      <c r="D33" s="75">
        <v>35310.68</v>
      </c>
      <c r="E33" s="75">
        <v>84113.56</v>
      </c>
      <c r="F33" s="76">
        <v>33178.160000000003</v>
      </c>
      <c r="G33" s="77"/>
      <c r="H33" s="78"/>
      <c r="I33" s="79"/>
      <c r="J33" s="80"/>
      <c r="K33" s="81"/>
      <c r="L33" s="82"/>
      <c r="M33" s="83"/>
      <c r="N33" s="85"/>
      <c r="O33" s="70"/>
      <c r="P33" s="70"/>
      <c r="Q33" s="70"/>
      <c r="R33" s="84"/>
    </row>
    <row r="34" spans="1:18" ht="15.75" x14ac:dyDescent="0.25">
      <c r="A34" s="72"/>
      <c r="B34" s="73"/>
      <c r="C34" s="74">
        <v>45</v>
      </c>
      <c r="D34" s="75">
        <v>913820.15</v>
      </c>
      <c r="E34" s="75">
        <v>1260086.51</v>
      </c>
      <c r="F34" s="76">
        <v>785041.44</v>
      </c>
      <c r="G34" s="77">
        <v>782470.72</v>
      </c>
      <c r="H34" s="78"/>
      <c r="I34" s="79">
        <f t="shared" si="0"/>
        <v>782470.72</v>
      </c>
      <c r="J34" s="80"/>
      <c r="K34" s="81">
        <f t="shared" si="1"/>
        <v>794207.78079999995</v>
      </c>
      <c r="L34" s="82"/>
      <c r="M34" s="83">
        <f t="shared" si="2"/>
        <v>794207.78079999995</v>
      </c>
      <c r="N34" s="85">
        <f t="shared" si="3"/>
        <v>795772.72223999992</v>
      </c>
      <c r="O34" s="70"/>
      <c r="P34" s="70"/>
      <c r="Q34" s="70"/>
      <c r="R34" s="84">
        <f t="shared" si="4"/>
        <v>795772.72223999992</v>
      </c>
    </row>
    <row r="35" spans="1:18" ht="15.75" x14ac:dyDescent="0.25">
      <c r="A35" s="72" t="s">
        <v>145</v>
      </c>
      <c r="B35" s="73" t="s">
        <v>146</v>
      </c>
      <c r="C35" s="74">
        <v>11</v>
      </c>
      <c r="D35" s="91">
        <v>29250</v>
      </c>
      <c r="E35" s="91">
        <v>86050.38</v>
      </c>
      <c r="F35" s="76">
        <v>104612</v>
      </c>
      <c r="G35" s="77"/>
      <c r="H35" s="78"/>
      <c r="I35" s="79"/>
      <c r="J35" s="80"/>
      <c r="K35" s="81"/>
      <c r="L35" s="82"/>
      <c r="M35" s="83"/>
      <c r="N35" s="85"/>
      <c r="O35" s="70"/>
      <c r="P35" s="70"/>
      <c r="Q35" s="70"/>
      <c r="R35" s="84"/>
    </row>
    <row r="36" spans="1:18" ht="15.75" x14ac:dyDescent="0.25">
      <c r="A36" s="72"/>
      <c r="B36" s="73"/>
      <c r="C36" s="74">
        <v>45</v>
      </c>
      <c r="D36" s="91">
        <v>1263087.2</v>
      </c>
      <c r="E36" s="91">
        <v>1020394.34</v>
      </c>
      <c r="F36" s="76">
        <v>914772.87</v>
      </c>
      <c r="G36" s="77">
        <v>952279.37</v>
      </c>
      <c r="H36" s="78"/>
      <c r="I36" s="79">
        <f t="shared" si="0"/>
        <v>952279.37</v>
      </c>
      <c r="J36" s="80"/>
      <c r="K36" s="81">
        <f t="shared" si="1"/>
        <v>966563.56054999994</v>
      </c>
      <c r="L36" s="82"/>
      <c r="M36" s="83">
        <f t="shared" si="2"/>
        <v>966563.56054999994</v>
      </c>
      <c r="N36" s="85">
        <f t="shared" si="3"/>
        <v>968468.11928999994</v>
      </c>
      <c r="O36" s="70"/>
      <c r="P36" s="70"/>
      <c r="Q36" s="70"/>
      <c r="R36" s="84">
        <f t="shared" si="4"/>
        <v>968468.11928999994</v>
      </c>
    </row>
    <row r="37" spans="1:18" ht="15.75" x14ac:dyDescent="0.25">
      <c r="A37" s="72" t="s">
        <v>147</v>
      </c>
      <c r="B37" s="73" t="s">
        <v>148</v>
      </c>
      <c r="C37" s="74">
        <v>11</v>
      </c>
      <c r="D37" s="75">
        <v>45370.33</v>
      </c>
      <c r="E37" s="75">
        <v>72556.960000000006</v>
      </c>
      <c r="F37" s="76">
        <v>44915.71</v>
      </c>
      <c r="G37" s="77"/>
      <c r="H37" s="78"/>
      <c r="I37" s="79"/>
      <c r="J37" s="80"/>
      <c r="K37" s="81"/>
      <c r="L37" s="82"/>
      <c r="M37" s="83"/>
      <c r="N37" s="85"/>
      <c r="O37" s="70"/>
      <c r="P37" s="70"/>
      <c r="Q37" s="70"/>
      <c r="R37" s="84"/>
    </row>
    <row r="38" spans="1:18" ht="15.75" x14ac:dyDescent="0.25">
      <c r="A38" s="72"/>
      <c r="B38" s="73"/>
      <c r="C38" s="74">
        <v>45</v>
      </c>
      <c r="D38" s="75">
        <v>2237034.9900000002</v>
      </c>
      <c r="E38" s="75">
        <v>1521454.44</v>
      </c>
      <c r="F38" s="76">
        <v>1733274.53</v>
      </c>
      <c r="G38" s="77">
        <v>1462253.55</v>
      </c>
      <c r="H38" s="78"/>
      <c r="I38" s="79">
        <f t="shared" si="0"/>
        <v>1462253.55</v>
      </c>
      <c r="J38" s="80"/>
      <c r="K38" s="81">
        <f t="shared" si="1"/>
        <v>1484187.3532499999</v>
      </c>
      <c r="L38" s="82"/>
      <c r="M38" s="83">
        <f t="shared" si="2"/>
        <v>1484187.3532499999</v>
      </c>
      <c r="N38" s="85">
        <f t="shared" si="3"/>
        <v>1487111.86035</v>
      </c>
      <c r="O38" s="70"/>
      <c r="P38" s="70"/>
      <c r="Q38" s="70"/>
      <c r="R38" s="84">
        <f t="shared" si="4"/>
        <v>1487111.86035</v>
      </c>
    </row>
    <row r="39" spans="1:18" ht="15.75" x14ac:dyDescent="0.25">
      <c r="A39" s="72" t="s">
        <v>149</v>
      </c>
      <c r="B39" s="73" t="s">
        <v>150</v>
      </c>
      <c r="C39" s="74">
        <v>11</v>
      </c>
      <c r="D39" s="75">
        <v>99563.16</v>
      </c>
      <c r="E39" s="75">
        <v>89612.28</v>
      </c>
      <c r="F39" s="76">
        <v>10719.67</v>
      </c>
      <c r="G39" s="77"/>
      <c r="H39" s="78"/>
      <c r="I39" s="79"/>
      <c r="J39" s="80"/>
      <c r="K39" s="81"/>
      <c r="L39" s="82"/>
      <c r="M39" s="83"/>
      <c r="N39" s="85"/>
      <c r="O39" s="70"/>
      <c r="P39" s="70"/>
      <c r="Q39" s="70"/>
      <c r="R39" s="84"/>
    </row>
    <row r="40" spans="1:18" ht="15.75" x14ac:dyDescent="0.25">
      <c r="A40" s="72"/>
      <c r="B40" s="73"/>
      <c r="C40" s="74">
        <v>45</v>
      </c>
      <c r="D40" s="75">
        <v>423491.6</v>
      </c>
      <c r="E40" s="75">
        <v>401893.34</v>
      </c>
      <c r="F40" s="76">
        <v>353881.59</v>
      </c>
      <c r="G40" s="77">
        <v>397696.73</v>
      </c>
      <c r="H40" s="78"/>
      <c r="I40" s="79">
        <f t="shared" si="0"/>
        <v>397696.73</v>
      </c>
      <c r="J40" s="80"/>
      <c r="K40" s="81">
        <f t="shared" si="1"/>
        <v>403662.18094999995</v>
      </c>
      <c r="L40" s="82"/>
      <c r="M40" s="83">
        <f t="shared" si="2"/>
        <v>403662.18094999995</v>
      </c>
      <c r="N40" s="85">
        <f t="shared" si="3"/>
        <v>404457.57440999994</v>
      </c>
      <c r="O40" s="70"/>
      <c r="P40" s="70"/>
      <c r="Q40" s="70"/>
      <c r="R40" s="84">
        <f t="shared" si="4"/>
        <v>404457.57440999994</v>
      </c>
    </row>
    <row r="41" spans="1:18" ht="15.75" x14ac:dyDescent="0.25">
      <c r="A41" s="72" t="s">
        <v>151</v>
      </c>
      <c r="B41" s="73" t="s">
        <v>152</v>
      </c>
      <c r="C41" s="74">
        <v>11</v>
      </c>
      <c r="D41" s="75">
        <v>39913.760000000002</v>
      </c>
      <c r="E41" s="75">
        <v>144399.91</v>
      </c>
      <c r="F41" s="76">
        <v>103583.38</v>
      </c>
      <c r="G41" s="77"/>
      <c r="H41" s="78"/>
      <c r="I41" s="79"/>
      <c r="J41" s="80"/>
      <c r="K41" s="81"/>
      <c r="L41" s="82"/>
      <c r="M41" s="83"/>
      <c r="N41" s="85"/>
      <c r="O41" s="70"/>
      <c r="P41" s="70"/>
      <c r="Q41" s="70"/>
      <c r="R41" s="84"/>
    </row>
    <row r="42" spans="1:18" ht="15.75" x14ac:dyDescent="0.25">
      <c r="A42" s="72"/>
      <c r="B42" s="73"/>
      <c r="C42" s="74">
        <v>45</v>
      </c>
      <c r="D42" s="75">
        <v>729255.95</v>
      </c>
      <c r="E42" s="75">
        <v>664078.93999999994</v>
      </c>
      <c r="F42" s="76">
        <v>777599.82</v>
      </c>
      <c r="G42" s="77">
        <v>650763.34</v>
      </c>
      <c r="H42" s="78"/>
      <c r="I42" s="79">
        <f t="shared" si="0"/>
        <v>650763.34</v>
      </c>
      <c r="J42" s="80"/>
      <c r="K42" s="81">
        <f t="shared" si="1"/>
        <v>660524.79009999987</v>
      </c>
      <c r="L42" s="82"/>
      <c r="M42" s="83">
        <f t="shared" si="2"/>
        <v>660524.79009999987</v>
      </c>
      <c r="N42" s="85">
        <f t="shared" si="3"/>
        <v>661826.31677999988</v>
      </c>
      <c r="O42" s="70"/>
      <c r="P42" s="70"/>
      <c r="Q42" s="70"/>
      <c r="R42" s="84">
        <f t="shared" si="4"/>
        <v>661826.31677999988</v>
      </c>
    </row>
    <row r="43" spans="1:18" ht="15.75" x14ac:dyDescent="0.25">
      <c r="A43" s="72" t="s">
        <v>153</v>
      </c>
      <c r="B43" s="86" t="s">
        <v>154</v>
      </c>
      <c r="C43" s="74">
        <v>11</v>
      </c>
      <c r="D43" s="75">
        <v>137508.18</v>
      </c>
      <c r="E43" s="75">
        <f>SUM(281913.17+105752.82)</f>
        <v>387665.99</v>
      </c>
      <c r="F43" s="76">
        <v>49242.63</v>
      </c>
      <c r="G43" s="77"/>
      <c r="H43" s="78"/>
      <c r="I43" s="79"/>
      <c r="J43" s="80"/>
      <c r="K43" s="81"/>
      <c r="L43" s="82"/>
      <c r="M43" s="83"/>
      <c r="N43" s="85"/>
      <c r="O43" s="70"/>
      <c r="P43" s="70"/>
      <c r="Q43" s="70"/>
      <c r="R43" s="84"/>
    </row>
    <row r="44" spans="1:18" ht="15.75" x14ac:dyDescent="0.25">
      <c r="A44" s="72"/>
      <c r="B44" s="86"/>
      <c r="C44" s="74">
        <v>45</v>
      </c>
      <c r="D44" s="75">
        <v>1248222.52</v>
      </c>
      <c r="E44" s="75">
        <v>1429531.29</v>
      </c>
      <c r="F44" s="76">
        <v>1583846.22</v>
      </c>
      <c r="G44" s="77">
        <v>824517.3</v>
      </c>
      <c r="H44" s="78"/>
      <c r="I44" s="79">
        <f t="shared" si="0"/>
        <v>824517.3</v>
      </c>
      <c r="J44" s="80"/>
      <c r="K44" s="81">
        <f t="shared" si="1"/>
        <v>836885.05949999997</v>
      </c>
      <c r="L44" s="82"/>
      <c r="M44" s="83">
        <f t="shared" si="2"/>
        <v>836885.05949999997</v>
      </c>
      <c r="N44" s="85">
        <f t="shared" si="3"/>
        <v>838534.09409999999</v>
      </c>
      <c r="O44" s="70"/>
      <c r="P44" s="70"/>
      <c r="Q44" s="70"/>
      <c r="R44" s="84">
        <f t="shared" si="4"/>
        <v>838534.09409999999</v>
      </c>
    </row>
    <row r="45" spans="1:18" ht="15.75" x14ac:dyDescent="0.25">
      <c r="A45" s="72" t="s">
        <v>155</v>
      </c>
      <c r="B45" s="73" t="s">
        <v>156</v>
      </c>
      <c r="C45" s="74">
        <v>11</v>
      </c>
      <c r="D45" s="75">
        <v>159588.22</v>
      </c>
      <c r="E45" s="75">
        <v>10188.75</v>
      </c>
      <c r="F45" s="76">
        <v>10056.82</v>
      </c>
      <c r="G45" s="77"/>
      <c r="H45" s="78"/>
      <c r="I45" s="79"/>
      <c r="J45" s="80"/>
      <c r="K45" s="81"/>
      <c r="L45" s="82"/>
      <c r="M45" s="83"/>
      <c r="N45" s="85"/>
      <c r="O45" s="70"/>
      <c r="P45" s="70"/>
      <c r="Q45" s="70"/>
      <c r="R45" s="84"/>
    </row>
    <row r="46" spans="1:18" ht="15.75" x14ac:dyDescent="0.25">
      <c r="A46" s="72"/>
      <c r="B46" s="73"/>
      <c r="C46" s="74">
        <v>45</v>
      </c>
      <c r="D46" s="75">
        <v>498790.57</v>
      </c>
      <c r="E46" s="75">
        <v>495666.92</v>
      </c>
      <c r="F46" s="76">
        <v>389267.78</v>
      </c>
      <c r="G46" s="77">
        <v>507174.46</v>
      </c>
      <c r="H46" s="78"/>
      <c r="I46" s="79">
        <f t="shared" si="0"/>
        <v>507174.46</v>
      </c>
      <c r="J46" s="80"/>
      <c r="K46" s="81">
        <f t="shared" si="1"/>
        <v>514782.07689999999</v>
      </c>
      <c r="L46" s="82"/>
      <c r="M46" s="83">
        <f t="shared" si="2"/>
        <v>514782.07689999999</v>
      </c>
      <c r="N46" s="85">
        <f t="shared" si="3"/>
        <v>515796.42581999995</v>
      </c>
      <c r="O46" s="70"/>
      <c r="P46" s="70"/>
      <c r="Q46" s="70"/>
      <c r="R46" s="84">
        <f t="shared" si="4"/>
        <v>515796.42581999995</v>
      </c>
    </row>
    <row r="47" spans="1:18" ht="15.75" x14ac:dyDescent="0.25">
      <c r="A47" s="72" t="s">
        <v>157</v>
      </c>
      <c r="B47" s="86" t="s">
        <v>158</v>
      </c>
      <c r="C47" s="74">
        <v>11</v>
      </c>
      <c r="D47" s="75">
        <v>24100.97</v>
      </c>
      <c r="E47" s="75">
        <v>75546.86</v>
      </c>
      <c r="F47" s="76">
        <v>211284.69</v>
      </c>
      <c r="G47" s="77"/>
      <c r="H47" s="78"/>
      <c r="I47" s="79"/>
      <c r="J47" s="80"/>
      <c r="K47" s="81"/>
      <c r="L47" s="82"/>
      <c r="M47" s="83"/>
      <c r="N47" s="85"/>
      <c r="O47" s="70"/>
      <c r="P47" s="70"/>
      <c r="Q47" s="70"/>
      <c r="R47" s="84"/>
    </row>
    <row r="48" spans="1:18" ht="15.75" x14ac:dyDescent="0.25">
      <c r="A48" s="72"/>
      <c r="B48" s="86"/>
      <c r="C48" s="74">
        <v>45</v>
      </c>
      <c r="D48" s="75">
        <v>1192964.6000000001</v>
      </c>
      <c r="E48" s="75">
        <v>1098962.97</v>
      </c>
      <c r="F48" s="76">
        <v>949582.89</v>
      </c>
      <c r="G48" s="77">
        <v>1007336.32</v>
      </c>
      <c r="H48" s="78"/>
      <c r="I48" s="79">
        <f t="shared" si="0"/>
        <v>1007336.32</v>
      </c>
      <c r="J48" s="80"/>
      <c r="K48" s="81">
        <f t="shared" si="1"/>
        <v>1022446.3647999999</v>
      </c>
      <c r="L48" s="82"/>
      <c r="M48" s="83">
        <f t="shared" si="2"/>
        <v>1022446.3647999999</v>
      </c>
      <c r="N48" s="85">
        <f t="shared" si="3"/>
        <v>1024461.0374399999</v>
      </c>
      <c r="O48" s="70"/>
      <c r="P48" s="70"/>
      <c r="Q48" s="70"/>
      <c r="R48" s="84">
        <f t="shared" si="4"/>
        <v>1024461.0374399999</v>
      </c>
    </row>
    <row r="49" spans="1:18" ht="15.75" x14ac:dyDescent="0.25">
      <c r="A49" s="72" t="s">
        <v>159</v>
      </c>
      <c r="B49" s="73" t="s">
        <v>160</v>
      </c>
      <c r="C49" s="74">
        <v>11</v>
      </c>
      <c r="D49" s="75">
        <v>572896.18999999994</v>
      </c>
      <c r="E49" s="75">
        <v>21257.17</v>
      </c>
      <c r="F49" s="76">
        <v>30780.240000000002</v>
      </c>
      <c r="G49" s="77"/>
      <c r="H49" s="78"/>
      <c r="I49" s="79"/>
      <c r="J49" s="80"/>
      <c r="K49" s="81"/>
      <c r="L49" s="82"/>
      <c r="M49" s="83"/>
      <c r="N49" s="85"/>
      <c r="O49" s="70"/>
      <c r="P49" s="70"/>
      <c r="Q49" s="70"/>
      <c r="R49" s="84"/>
    </row>
    <row r="50" spans="1:18" ht="15.75" x14ac:dyDescent="0.25">
      <c r="A50" s="72"/>
      <c r="B50" s="73"/>
      <c r="C50" s="74">
        <v>45</v>
      </c>
      <c r="D50" s="75">
        <v>699411.05</v>
      </c>
      <c r="E50" s="75">
        <v>732514.39</v>
      </c>
      <c r="F50" s="76">
        <v>753195.34</v>
      </c>
      <c r="G50" s="77">
        <v>635593.97</v>
      </c>
      <c r="H50" s="78"/>
      <c r="I50" s="79">
        <f t="shared" si="0"/>
        <v>635593.97</v>
      </c>
      <c r="J50" s="80"/>
      <c r="K50" s="81">
        <f t="shared" si="1"/>
        <v>645127.87954999995</v>
      </c>
      <c r="L50" s="82"/>
      <c r="M50" s="83">
        <f t="shared" si="2"/>
        <v>645127.87954999995</v>
      </c>
      <c r="N50" s="85">
        <f t="shared" si="3"/>
        <v>646399.06748999993</v>
      </c>
      <c r="O50" s="70"/>
      <c r="P50" s="70"/>
      <c r="Q50" s="70"/>
      <c r="R50" s="84">
        <f t="shared" si="4"/>
        <v>646399.06748999993</v>
      </c>
    </row>
    <row r="51" spans="1:18" ht="15.75" x14ac:dyDescent="0.25">
      <c r="A51" s="72" t="s">
        <v>161</v>
      </c>
      <c r="B51" s="73" t="s">
        <v>162</v>
      </c>
      <c r="C51" s="74">
        <v>11</v>
      </c>
      <c r="D51" s="75">
        <v>86841.5</v>
      </c>
      <c r="E51" s="75">
        <f>SUM(38334.32+82987.18)</f>
        <v>121321.5</v>
      </c>
      <c r="F51" s="76">
        <v>73468.12</v>
      </c>
      <c r="G51" s="77"/>
      <c r="H51" s="78"/>
      <c r="I51" s="79"/>
      <c r="J51" s="80"/>
      <c r="K51" s="81"/>
      <c r="L51" s="82"/>
      <c r="M51" s="83"/>
      <c r="N51" s="85"/>
      <c r="O51" s="70"/>
      <c r="P51" s="70"/>
      <c r="Q51" s="70"/>
      <c r="R51" s="84"/>
    </row>
    <row r="52" spans="1:18" ht="15.75" x14ac:dyDescent="0.25">
      <c r="A52" s="72"/>
      <c r="B52" s="73"/>
      <c r="C52" s="74">
        <v>45</v>
      </c>
      <c r="D52" s="75">
        <v>763725.77</v>
      </c>
      <c r="E52" s="75">
        <v>813009.37</v>
      </c>
      <c r="F52" s="76">
        <v>813321.06</v>
      </c>
      <c r="G52" s="77">
        <v>550483.93000000005</v>
      </c>
      <c r="H52" s="78"/>
      <c r="I52" s="79">
        <f t="shared" si="0"/>
        <v>550483.93000000005</v>
      </c>
      <c r="J52" s="80"/>
      <c r="K52" s="81">
        <f t="shared" si="1"/>
        <v>558741.18894999998</v>
      </c>
      <c r="L52" s="82"/>
      <c r="M52" s="83">
        <f t="shared" si="2"/>
        <v>558741.18894999998</v>
      </c>
      <c r="N52" s="85">
        <f t="shared" si="3"/>
        <v>559842.15680999996</v>
      </c>
      <c r="O52" s="70"/>
      <c r="P52" s="70"/>
      <c r="Q52" s="70"/>
      <c r="R52" s="84">
        <f t="shared" si="4"/>
        <v>559842.15680999996</v>
      </c>
    </row>
    <row r="53" spans="1:18" ht="15.75" x14ac:dyDescent="0.25">
      <c r="A53" s="92" t="s">
        <v>163</v>
      </c>
      <c r="B53" s="93" t="s">
        <v>164</v>
      </c>
      <c r="C53" s="74">
        <v>11</v>
      </c>
      <c r="D53" s="75">
        <v>153357.28</v>
      </c>
      <c r="E53" s="75">
        <v>65778.31</v>
      </c>
      <c r="F53" s="76">
        <v>52055.02</v>
      </c>
      <c r="G53" s="77"/>
      <c r="H53" s="78"/>
      <c r="I53" s="79"/>
      <c r="J53" s="94"/>
      <c r="K53" s="81"/>
      <c r="L53" s="82"/>
      <c r="M53" s="83"/>
      <c r="N53" s="85"/>
      <c r="O53" s="70"/>
      <c r="P53" s="70"/>
      <c r="Q53" s="70"/>
      <c r="R53" s="84"/>
    </row>
    <row r="54" spans="1:18" ht="15.75" x14ac:dyDescent="0.25">
      <c r="A54" s="92"/>
      <c r="B54" s="93"/>
      <c r="C54" s="74">
        <v>45</v>
      </c>
      <c r="D54" s="75">
        <v>893084.56</v>
      </c>
      <c r="E54" s="75">
        <v>957388.48</v>
      </c>
      <c r="F54" s="76">
        <v>860784.21</v>
      </c>
      <c r="G54" s="77">
        <v>930866.14</v>
      </c>
      <c r="H54" s="78"/>
      <c r="I54" s="79">
        <f t="shared" si="0"/>
        <v>930866.14</v>
      </c>
      <c r="J54" s="94"/>
      <c r="K54" s="81">
        <f t="shared" si="1"/>
        <v>944829.13209999993</v>
      </c>
      <c r="L54" s="82"/>
      <c r="M54" s="83">
        <f t="shared" si="2"/>
        <v>944829.13209999993</v>
      </c>
      <c r="N54" s="85">
        <f t="shared" si="3"/>
        <v>946690.86437999993</v>
      </c>
      <c r="O54" s="70"/>
      <c r="P54" s="70"/>
      <c r="Q54" s="70"/>
      <c r="R54" s="84">
        <f t="shared" si="4"/>
        <v>946690.86437999993</v>
      </c>
    </row>
    <row r="55" spans="1:18" ht="15.75" x14ac:dyDescent="0.25">
      <c r="A55" s="72" t="s">
        <v>165</v>
      </c>
      <c r="B55" s="86" t="s">
        <v>166</v>
      </c>
      <c r="C55" s="74">
        <v>11</v>
      </c>
      <c r="D55" s="75">
        <v>17958.490000000002</v>
      </c>
      <c r="E55" s="75">
        <f>SUM(39042.39+1183332.12)</f>
        <v>1222374.51</v>
      </c>
      <c r="F55" s="76">
        <v>47296.89</v>
      </c>
      <c r="G55" s="77"/>
      <c r="H55" s="78"/>
      <c r="I55" s="79"/>
      <c r="J55" s="80"/>
      <c r="K55" s="81"/>
      <c r="L55" s="82"/>
      <c r="M55" s="83"/>
      <c r="N55" s="85"/>
      <c r="O55" s="70"/>
      <c r="P55" s="70"/>
      <c r="Q55" s="70"/>
      <c r="R55" s="84"/>
    </row>
    <row r="56" spans="1:18" ht="15.75" x14ac:dyDescent="0.25">
      <c r="A56" s="72"/>
      <c r="B56" s="86"/>
      <c r="C56" s="74">
        <v>45</v>
      </c>
      <c r="D56" s="75">
        <v>623739.9</v>
      </c>
      <c r="E56" s="75">
        <v>607543.04000000004</v>
      </c>
      <c r="F56" s="76">
        <v>549291.03</v>
      </c>
      <c r="G56" s="77">
        <v>492187.47</v>
      </c>
      <c r="H56" s="78"/>
      <c r="I56" s="79">
        <f t="shared" si="0"/>
        <v>492187.47</v>
      </c>
      <c r="J56" s="80"/>
      <c r="K56" s="81">
        <f t="shared" si="1"/>
        <v>499570.28204999992</v>
      </c>
      <c r="L56" s="82"/>
      <c r="M56" s="83">
        <f t="shared" si="2"/>
        <v>499570.28204999992</v>
      </c>
      <c r="N56" s="85">
        <f t="shared" si="3"/>
        <v>500554.65698999993</v>
      </c>
      <c r="O56" s="70"/>
      <c r="P56" s="70"/>
      <c r="Q56" s="70"/>
      <c r="R56" s="84">
        <f t="shared" si="4"/>
        <v>500554.65698999993</v>
      </c>
    </row>
    <row r="57" spans="1:18" ht="15.75" x14ac:dyDescent="0.25">
      <c r="A57" s="72" t="s">
        <v>167</v>
      </c>
      <c r="B57" s="73" t="s">
        <v>168</v>
      </c>
      <c r="C57" s="74">
        <v>11</v>
      </c>
      <c r="D57" s="75">
        <v>16969.45</v>
      </c>
      <c r="E57" s="75">
        <v>107813.62</v>
      </c>
      <c r="F57" s="76"/>
      <c r="G57" s="77"/>
      <c r="H57" s="78"/>
      <c r="I57" s="79"/>
      <c r="J57" s="80"/>
      <c r="K57" s="81"/>
      <c r="L57" s="82"/>
      <c r="M57" s="83"/>
      <c r="N57" s="85"/>
      <c r="O57" s="70"/>
      <c r="P57" s="70"/>
      <c r="Q57" s="70"/>
      <c r="R57" s="84"/>
    </row>
    <row r="58" spans="1:18" ht="15.75" x14ac:dyDescent="0.25">
      <c r="A58" s="72"/>
      <c r="B58" s="73"/>
      <c r="C58" s="74">
        <v>45</v>
      </c>
      <c r="D58" s="75">
        <v>669654</v>
      </c>
      <c r="E58" s="75">
        <v>1428313</v>
      </c>
      <c r="F58" s="76">
        <v>1460134.11</v>
      </c>
      <c r="G58" s="77">
        <v>647355.37</v>
      </c>
      <c r="H58" s="78"/>
      <c r="I58" s="79">
        <f t="shared" si="0"/>
        <v>647355.37</v>
      </c>
      <c r="J58" s="80"/>
      <c r="K58" s="81">
        <f t="shared" si="1"/>
        <v>657065.70054999995</v>
      </c>
      <c r="L58" s="82"/>
      <c r="M58" s="83">
        <f t="shared" si="2"/>
        <v>657065.70054999995</v>
      </c>
      <c r="N58" s="85">
        <f t="shared" si="3"/>
        <v>658360.41128999996</v>
      </c>
      <c r="O58" s="70"/>
      <c r="P58" s="70"/>
      <c r="Q58" s="70"/>
      <c r="R58" s="84">
        <f t="shared" si="4"/>
        <v>658360.41128999996</v>
      </c>
    </row>
    <row r="59" spans="1:18" ht="15.75" x14ac:dyDescent="0.25">
      <c r="A59" s="72" t="s">
        <v>169</v>
      </c>
      <c r="B59" s="73" t="s">
        <v>170</v>
      </c>
      <c r="C59" s="74">
        <v>11</v>
      </c>
      <c r="D59" s="95"/>
      <c r="E59" s="95"/>
      <c r="F59" s="76"/>
      <c r="G59" s="77"/>
      <c r="H59" s="78"/>
      <c r="I59" s="79"/>
      <c r="J59" s="80"/>
      <c r="K59" s="81"/>
      <c r="L59" s="82"/>
      <c r="M59" s="83"/>
      <c r="N59" s="85"/>
      <c r="O59" s="70"/>
      <c r="P59" s="70"/>
      <c r="Q59" s="70"/>
      <c r="R59" s="84"/>
    </row>
    <row r="60" spans="1:18" ht="15.75" x14ac:dyDescent="0.25">
      <c r="A60" s="72"/>
      <c r="B60" s="73"/>
      <c r="C60" s="74">
        <v>45</v>
      </c>
      <c r="D60" s="95"/>
      <c r="E60" s="95"/>
      <c r="F60" s="76"/>
      <c r="G60" s="77">
        <v>3258189</v>
      </c>
      <c r="H60" s="78"/>
      <c r="I60" s="79">
        <f t="shared" si="0"/>
        <v>3258189</v>
      </c>
      <c r="J60" s="80"/>
      <c r="K60" s="81">
        <f t="shared" si="1"/>
        <v>3307061.8349999995</v>
      </c>
      <c r="L60" s="82"/>
      <c r="M60" s="83">
        <f t="shared" si="2"/>
        <v>3307061.8349999995</v>
      </c>
      <c r="N60" s="85">
        <f t="shared" si="3"/>
        <v>3313578.2129999995</v>
      </c>
      <c r="O60" s="70"/>
      <c r="P60" s="70"/>
      <c r="Q60" s="70"/>
      <c r="R60" s="84">
        <f t="shared" si="4"/>
        <v>3313578.2129999995</v>
      </c>
    </row>
    <row r="61" spans="1:18" ht="15.75" x14ac:dyDescent="0.25">
      <c r="A61" s="72" t="s">
        <v>171</v>
      </c>
      <c r="B61" s="86" t="s">
        <v>172</v>
      </c>
      <c r="C61" s="74">
        <v>11</v>
      </c>
      <c r="D61" s="95"/>
      <c r="E61" s="95"/>
      <c r="F61" s="76"/>
      <c r="G61" s="77"/>
      <c r="H61" s="78"/>
      <c r="I61" s="79"/>
      <c r="J61" s="80"/>
      <c r="K61" s="81"/>
      <c r="L61" s="82"/>
      <c r="M61" s="83"/>
      <c r="N61" s="85"/>
      <c r="O61" s="70"/>
      <c r="P61" s="70"/>
      <c r="Q61" s="70"/>
      <c r="R61" s="84"/>
    </row>
    <row r="62" spans="1:18" ht="16.5" thickBot="1" x14ac:dyDescent="0.3">
      <c r="A62" s="96"/>
      <c r="B62" s="97"/>
      <c r="C62" s="74">
        <v>45</v>
      </c>
      <c r="D62" s="98"/>
      <c r="E62" s="98"/>
      <c r="F62" s="99"/>
      <c r="G62" s="100">
        <v>1359600</v>
      </c>
      <c r="H62" s="101"/>
      <c r="I62" s="102">
        <f t="shared" si="0"/>
        <v>1359600</v>
      </c>
      <c r="J62" s="80"/>
      <c r="K62" s="103">
        <f>SUM(G62*1.015)</f>
        <v>1379993.9999999998</v>
      </c>
      <c r="L62" s="104"/>
      <c r="M62" s="105">
        <f t="shared" si="2"/>
        <v>1379993.9999999998</v>
      </c>
      <c r="N62" s="106">
        <f>SUM(K62*1.017)</f>
        <v>1403453.8979999996</v>
      </c>
      <c r="O62" s="107"/>
      <c r="P62" s="107"/>
      <c r="Q62" s="107"/>
      <c r="R62" s="108">
        <f t="shared" si="4"/>
        <v>1403453.8979999996</v>
      </c>
    </row>
    <row r="63" spans="1:18" ht="15.75" x14ac:dyDescent="0.25">
      <c r="A63" s="109"/>
      <c r="B63" s="110"/>
      <c r="C63" s="111">
        <v>11</v>
      </c>
      <c r="D63" s="112">
        <f>SUM(D5+D7+D9+D11+D13+D15+D17+D19+D21+D23+D25+D27+D29+D31+D33+D35+D37+D39+D41+D43+D45+D47+D49+D51+D53+D55+D57)</f>
        <v>2173267.31</v>
      </c>
      <c r="E63" s="112">
        <f>SUM(E5+E7+E9+E11+E13+E15+E17+E19+E21+E23+E25+E27+E29+E31+E33+E35+E37+E39+E41+E43+E45+E47+E49+E51+E53+E55+E57)</f>
        <v>3842555.2499999991</v>
      </c>
      <c r="F63" s="112">
        <f>SUM(F5+F7+F9+F11+F13+F15+F17+F19+F21+F23+F25+F27+F29+F31+F33+F35+F37+F39+F41+F43+F45+F47+F49+F51+F53+F55+F57)</f>
        <v>1741081.3299999998</v>
      </c>
      <c r="G63" s="112">
        <f>SUM(G5+G7+G9+G11+G13+G15+G17+G19+G21+G23+G25+G27+G29+G31+G33+G35+G37+G39+G41+G43+G45+G47+G49+G51+G53+G55+G57)</f>
        <v>0</v>
      </c>
      <c r="H63" s="113"/>
      <c r="I63" s="113"/>
      <c r="J63" s="113"/>
      <c r="K63" s="113"/>
      <c r="L63" s="113"/>
      <c r="M63" s="113"/>
      <c r="N63" s="114"/>
      <c r="O63" s="114"/>
      <c r="P63" s="114"/>
      <c r="Q63" s="114"/>
    </row>
    <row r="64" spans="1:18" ht="15.75" x14ac:dyDescent="0.25">
      <c r="C64" s="115">
        <v>45</v>
      </c>
      <c r="D64" s="112">
        <f>SUM(D6+D8+D10+D12+D14+D16+D18+D20+D22+D24+D26+D28+D30+D32+D34+D36+D38+D40+D42+D44+D46+D48+D50+D52+D54+D56+D58)</f>
        <v>26174975.34</v>
      </c>
      <c r="E64" s="112">
        <f>SUM(E6+E8+E10+E12+E14+E16+E18+E20+E22+E24+E26+E28+E30+E32+E34+E36+E38+E40+E42+E44+E46+E48+E50+E52+E54+E56+E58)</f>
        <v>27300762.220000006</v>
      </c>
      <c r="F64" s="112">
        <f>SUM(F6+F8+F10+F12+F14+F16+F18+F20+F22+F24+F26+F28+F30+F32+F34+F36+F38+F40+F42+F44+F46+F48+F50+F52+F54+F56+F58+F60)</f>
        <v>25937124.52</v>
      </c>
      <c r="G64" s="112">
        <f>SUM(G6+G8+G10+G12+G14+G16+G18+G20+G22+G24+G26+G28+G30+G32+G34+G36+G38+G40+G42+G44+G46+G48+G50+G52+G54+G56+G58+G60+G62)</f>
        <v>27538280.000000004</v>
      </c>
    </row>
    <row r="65" spans="2:14" x14ac:dyDescent="0.25">
      <c r="B65" s="2" t="s">
        <v>173</v>
      </c>
      <c r="G65" s="1"/>
    </row>
    <row r="66" spans="2:14" x14ac:dyDescent="0.25">
      <c r="B66" t="s">
        <v>174</v>
      </c>
      <c r="G66" s="1"/>
    </row>
    <row r="67" spans="2:14" ht="15.75" x14ac:dyDescent="0.25">
      <c r="B67" s="116"/>
      <c r="G67" s="1"/>
    </row>
    <row r="68" spans="2:14" x14ac:dyDescent="0.25">
      <c r="G68" s="1"/>
      <c r="N68" s="1"/>
    </row>
    <row r="69" spans="2:14" x14ac:dyDescent="0.25">
      <c r="D69" s="1"/>
      <c r="E69" s="1"/>
      <c r="F69" s="1"/>
      <c r="G69" s="1"/>
      <c r="K69" s="1"/>
      <c r="N69" s="1"/>
    </row>
  </sheetData>
  <mergeCells count="61"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G3:I3"/>
    <mergeCell ref="K3:M3"/>
    <mergeCell ref="N3:R3"/>
    <mergeCell ref="A5:A6"/>
    <mergeCell ref="B5:B6"/>
    <mergeCell ref="A7:A8"/>
    <mergeCell ref="B7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25" workbookViewId="0">
      <selection activeCell="V7" sqref="V7"/>
    </sheetView>
  </sheetViews>
  <sheetFormatPr defaultRowHeight="15" x14ac:dyDescent="0.25"/>
  <cols>
    <col min="1" max="1" width="4.5703125" customWidth="1"/>
    <col min="2" max="2" width="32" customWidth="1"/>
    <col min="4" max="4" width="14.5703125" customWidth="1"/>
    <col min="5" max="5" width="13.28515625" bestFit="1" customWidth="1"/>
    <col min="6" max="6" width="13" customWidth="1"/>
    <col min="7" max="7" width="13.7109375" customWidth="1"/>
    <col min="8" max="8" width="10.7109375" customWidth="1"/>
    <col min="9" max="9" width="12.7109375" customWidth="1"/>
    <col min="10" max="10" width="0" hidden="1" customWidth="1"/>
    <col min="11" max="11" width="12.7109375" customWidth="1"/>
    <col min="12" max="12" width="11.140625" customWidth="1"/>
    <col min="13" max="13" width="14" customWidth="1"/>
    <col min="14" max="14" width="13.42578125" customWidth="1"/>
    <col min="15" max="15" width="0" hidden="1" customWidth="1"/>
    <col min="16" max="16" width="12.140625" customWidth="1"/>
    <col min="17" max="17" width="0" hidden="1" customWidth="1"/>
    <col min="18" max="18" width="13.5703125" customWidth="1"/>
  </cols>
  <sheetData>
    <row r="1" spans="1:18" x14ac:dyDescent="0.25">
      <c r="A1" t="s">
        <v>175</v>
      </c>
    </row>
    <row r="2" spans="1:18" ht="15.75" thickBot="1" x14ac:dyDescent="0.3"/>
    <row r="3" spans="1:18" ht="16.5" thickBot="1" x14ac:dyDescent="0.3">
      <c r="G3" s="49" t="s">
        <v>33</v>
      </c>
      <c r="H3" s="50"/>
      <c r="I3" s="51"/>
      <c r="J3" s="52"/>
      <c r="K3" s="49" t="s">
        <v>44</v>
      </c>
      <c r="L3" s="50"/>
      <c r="M3" s="51"/>
      <c r="N3" s="53" t="s">
        <v>91</v>
      </c>
      <c r="O3" s="54"/>
      <c r="P3" s="54"/>
      <c r="Q3" s="55"/>
      <c r="R3" s="56"/>
    </row>
    <row r="4" spans="1:18" ht="31.5" x14ac:dyDescent="0.25">
      <c r="A4" s="57" t="s">
        <v>104</v>
      </c>
      <c r="B4" s="58" t="s">
        <v>5</v>
      </c>
      <c r="C4" s="58" t="s">
        <v>105</v>
      </c>
      <c r="D4" s="60" t="s">
        <v>106</v>
      </c>
      <c r="E4" s="60" t="s">
        <v>89</v>
      </c>
      <c r="F4" s="60" t="s">
        <v>107</v>
      </c>
      <c r="G4" s="61" t="s">
        <v>108</v>
      </c>
      <c r="H4" s="62" t="s">
        <v>109</v>
      </c>
      <c r="I4" s="63" t="s">
        <v>34</v>
      </c>
      <c r="J4" s="64" t="s">
        <v>110</v>
      </c>
      <c r="K4" s="65" t="s">
        <v>111</v>
      </c>
      <c r="L4" s="66" t="s">
        <v>112</v>
      </c>
      <c r="M4" s="67" t="s">
        <v>45</v>
      </c>
      <c r="N4" s="68" t="s">
        <v>108</v>
      </c>
      <c r="O4" s="69" t="s">
        <v>113</v>
      </c>
      <c r="P4" s="70" t="s">
        <v>109</v>
      </c>
      <c r="Q4" s="69" t="s">
        <v>114</v>
      </c>
      <c r="R4" s="71" t="s">
        <v>92</v>
      </c>
    </row>
    <row r="5" spans="1:18" ht="15.75" x14ac:dyDescent="0.25">
      <c r="A5" s="72" t="s">
        <v>115</v>
      </c>
      <c r="B5" s="73" t="s">
        <v>176</v>
      </c>
      <c r="C5" s="74">
        <v>11</v>
      </c>
      <c r="D5" s="117">
        <v>149149.12</v>
      </c>
      <c r="E5" s="117">
        <v>19392.03</v>
      </c>
      <c r="F5" s="118">
        <v>26500</v>
      </c>
      <c r="G5" s="77"/>
      <c r="H5" s="78"/>
      <c r="I5" s="79"/>
      <c r="J5" s="80"/>
      <c r="K5" s="81"/>
      <c r="L5" s="82"/>
      <c r="M5" s="83"/>
      <c r="N5" s="68"/>
      <c r="O5" s="70"/>
      <c r="P5" s="70"/>
      <c r="Q5" s="70"/>
      <c r="R5" s="84"/>
    </row>
    <row r="6" spans="1:18" ht="15.75" x14ac:dyDescent="0.25">
      <c r="A6" s="72"/>
      <c r="B6" s="73"/>
      <c r="C6" s="74">
        <v>45</v>
      </c>
      <c r="D6" s="119">
        <v>1020652.8</v>
      </c>
      <c r="E6" s="119">
        <v>1267736.8400000001</v>
      </c>
      <c r="F6" s="118">
        <v>1145336.6499999999</v>
      </c>
      <c r="G6" s="77">
        <v>1106315.42</v>
      </c>
      <c r="H6" s="78"/>
      <c r="I6" s="79">
        <f t="shared" ref="I6:I50" si="0">G6+H6</f>
        <v>1106315.42</v>
      </c>
      <c r="J6" s="80"/>
      <c r="K6" s="81">
        <f>SUM(G6*1.015)</f>
        <v>1122910.1512999998</v>
      </c>
      <c r="L6" s="82"/>
      <c r="M6" s="83">
        <f t="shared" ref="M6:M50" si="1">K6+L6</f>
        <v>1122910.1512999998</v>
      </c>
      <c r="N6" s="85">
        <f>SUM(G6*1.017)</f>
        <v>1125122.7821399998</v>
      </c>
      <c r="O6" s="70"/>
      <c r="P6" s="70"/>
      <c r="Q6" s="70"/>
      <c r="R6" s="84">
        <f t="shared" ref="R6:R50" si="2">N6+P6</f>
        <v>1125122.7821399998</v>
      </c>
    </row>
    <row r="7" spans="1:18" ht="15.75" x14ac:dyDescent="0.25">
      <c r="A7" s="72" t="s">
        <v>117</v>
      </c>
      <c r="B7" s="73" t="s">
        <v>177</v>
      </c>
      <c r="C7" s="74">
        <v>11</v>
      </c>
      <c r="D7" s="119">
        <v>174939.13</v>
      </c>
      <c r="E7" s="119">
        <v>41356.78</v>
      </c>
      <c r="F7" s="118"/>
      <c r="G7" s="77"/>
      <c r="H7" s="78"/>
      <c r="I7" s="79"/>
      <c r="J7" s="80"/>
      <c r="K7" s="81"/>
      <c r="L7" s="82"/>
      <c r="M7" s="83"/>
      <c r="N7" s="85"/>
      <c r="O7" s="70"/>
      <c r="P7" s="70"/>
      <c r="Q7" s="70"/>
      <c r="R7" s="84"/>
    </row>
    <row r="8" spans="1:18" ht="15.75" x14ac:dyDescent="0.25">
      <c r="A8" s="72"/>
      <c r="B8" s="73"/>
      <c r="C8" s="74">
        <v>45</v>
      </c>
      <c r="D8" s="119">
        <v>963011.43</v>
      </c>
      <c r="E8" s="119">
        <v>713232.6</v>
      </c>
      <c r="F8" s="118">
        <v>806070.78</v>
      </c>
      <c r="G8" s="77">
        <v>757820.78</v>
      </c>
      <c r="H8" s="78"/>
      <c r="I8" s="79">
        <f t="shared" si="0"/>
        <v>757820.78</v>
      </c>
      <c r="J8" s="80"/>
      <c r="K8" s="81">
        <f t="shared" ref="K8:K50" si="3">SUM(G8*1.015)</f>
        <v>769188.09169999999</v>
      </c>
      <c r="L8" s="82"/>
      <c r="M8" s="83">
        <f t="shared" si="1"/>
        <v>769188.09169999999</v>
      </c>
      <c r="N8" s="85">
        <f t="shared" ref="N8:N50" si="4">SUM(G8*1.017)</f>
        <v>770703.73326000001</v>
      </c>
      <c r="O8" s="70"/>
      <c r="P8" s="70"/>
      <c r="Q8" s="70"/>
      <c r="R8" s="84">
        <f t="shared" si="2"/>
        <v>770703.73326000001</v>
      </c>
    </row>
    <row r="9" spans="1:18" ht="15.75" x14ac:dyDescent="0.25">
      <c r="A9" s="72" t="s">
        <v>119</v>
      </c>
      <c r="B9" s="73" t="s">
        <v>178</v>
      </c>
      <c r="C9" s="74">
        <v>11</v>
      </c>
      <c r="D9" s="119">
        <v>7989.68</v>
      </c>
      <c r="E9" s="119">
        <v>23850</v>
      </c>
      <c r="F9" s="118"/>
      <c r="G9" s="77"/>
      <c r="H9" s="78"/>
      <c r="I9" s="79"/>
      <c r="J9" s="80"/>
      <c r="K9" s="81"/>
      <c r="L9" s="82"/>
      <c r="M9" s="83"/>
      <c r="N9" s="85"/>
      <c r="O9" s="70"/>
      <c r="P9" s="70"/>
      <c r="Q9" s="70"/>
      <c r="R9" s="84"/>
    </row>
    <row r="10" spans="1:18" ht="15.75" x14ac:dyDescent="0.25">
      <c r="A10" s="72"/>
      <c r="B10" s="73"/>
      <c r="C10" s="74">
        <v>45</v>
      </c>
      <c r="D10" s="119">
        <v>572546.55000000005</v>
      </c>
      <c r="E10" s="119">
        <v>560801.92000000004</v>
      </c>
      <c r="F10" s="118">
        <v>596406.15</v>
      </c>
      <c r="G10" s="77">
        <v>596406.15</v>
      </c>
      <c r="H10" s="78"/>
      <c r="I10" s="79">
        <f t="shared" si="0"/>
        <v>596406.15</v>
      </c>
      <c r="J10" s="80"/>
      <c r="K10" s="81">
        <f t="shared" si="3"/>
        <v>605352.24225000001</v>
      </c>
      <c r="L10" s="82"/>
      <c r="M10" s="83">
        <f t="shared" si="1"/>
        <v>605352.24225000001</v>
      </c>
      <c r="N10" s="85">
        <f t="shared" si="4"/>
        <v>606545.05455</v>
      </c>
      <c r="O10" s="70"/>
      <c r="P10" s="70"/>
      <c r="Q10" s="70"/>
      <c r="R10" s="84">
        <f t="shared" si="2"/>
        <v>606545.05455</v>
      </c>
    </row>
    <row r="11" spans="1:18" ht="15.75" x14ac:dyDescent="0.25">
      <c r="A11" s="72" t="s">
        <v>121</v>
      </c>
      <c r="B11" s="86" t="s">
        <v>179</v>
      </c>
      <c r="C11" s="74">
        <v>11</v>
      </c>
      <c r="D11" s="119">
        <v>40722.720000000001</v>
      </c>
      <c r="E11" s="119">
        <v>59072.19</v>
      </c>
      <c r="F11" s="118">
        <v>46428.89</v>
      </c>
      <c r="G11" s="77"/>
      <c r="H11" s="78"/>
      <c r="I11" s="79"/>
      <c r="J11" s="80"/>
      <c r="K11" s="81"/>
      <c r="L11" s="82"/>
      <c r="M11" s="83"/>
      <c r="N11" s="85"/>
      <c r="O11" s="70"/>
      <c r="P11" s="70"/>
      <c r="Q11" s="70"/>
      <c r="R11" s="84"/>
    </row>
    <row r="12" spans="1:18" ht="15.75" x14ac:dyDescent="0.25">
      <c r="A12" s="72"/>
      <c r="B12" s="86"/>
      <c r="C12" s="74">
        <v>45</v>
      </c>
      <c r="D12" s="119">
        <v>968327.56</v>
      </c>
      <c r="E12" s="119">
        <v>1256265.49</v>
      </c>
      <c r="F12" s="118">
        <v>1228579.99</v>
      </c>
      <c r="G12" s="77">
        <v>981079.99</v>
      </c>
      <c r="H12" s="78"/>
      <c r="I12" s="79">
        <f t="shared" si="0"/>
        <v>981079.99</v>
      </c>
      <c r="J12" s="80"/>
      <c r="K12" s="81">
        <f t="shared" si="3"/>
        <v>995796.18984999985</v>
      </c>
      <c r="L12" s="82"/>
      <c r="M12" s="83">
        <f t="shared" si="1"/>
        <v>995796.18984999985</v>
      </c>
      <c r="N12" s="85">
        <f t="shared" si="4"/>
        <v>997758.34982999985</v>
      </c>
      <c r="O12" s="70"/>
      <c r="P12" s="70"/>
      <c r="Q12" s="70"/>
      <c r="R12" s="84">
        <f t="shared" si="2"/>
        <v>997758.34982999985</v>
      </c>
    </row>
    <row r="13" spans="1:18" ht="15.75" x14ac:dyDescent="0.25">
      <c r="A13" s="72" t="s">
        <v>123</v>
      </c>
      <c r="B13" s="73" t="s">
        <v>180</v>
      </c>
      <c r="C13" s="74">
        <v>11</v>
      </c>
      <c r="D13" s="120">
        <v>26672.2</v>
      </c>
      <c r="E13" s="120">
        <v>3123.05</v>
      </c>
      <c r="F13" s="118">
        <v>29820</v>
      </c>
      <c r="G13" s="77"/>
      <c r="H13" s="78"/>
      <c r="I13" s="79"/>
      <c r="J13" s="80"/>
      <c r="K13" s="81"/>
      <c r="L13" s="82"/>
      <c r="M13" s="83"/>
      <c r="N13" s="85"/>
      <c r="O13" s="70"/>
      <c r="P13" s="70"/>
      <c r="Q13" s="70"/>
      <c r="R13" s="84"/>
    </row>
    <row r="14" spans="1:18" ht="15.75" x14ac:dyDescent="0.25">
      <c r="A14" s="72"/>
      <c r="B14" s="73"/>
      <c r="C14" s="74">
        <v>45</v>
      </c>
      <c r="D14" s="119">
        <v>951701.22</v>
      </c>
      <c r="E14" s="119">
        <v>519292.72</v>
      </c>
      <c r="F14" s="118">
        <v>587950.06999999995</v>
      </c>
      <c r="G14" s="77">
        <v>587950.06999999995</v>
      </c>
      <c r="H14" s="78"/>
      <c r="I14" s="79">
        <f t="shared" si="0"/>
        <v>587950.06999999995</v>
      </c>
      <c r="J14" s="80"/>
      <c r="K14" s="81">
        <f t="shared" si="3"/>
        <v>596769.32104999991</v>
      </c>
      <c r="L14" s="82"/>
      <c r="M14" s="83">
        <f t="shared" si="1"/>
        <v>596769.32104999991</v>
      </c>
      <c r="N14" s="85">
        <f t="shared" si="4"/>
        <v>597945.22118999984</v>
      </c>
      <c r="O14" s="70"/>
      <c r="P14" s="70"/>
      <c r="Q14" s="70"/>
      <c r="R14" s="84">
        <f t="shared" si="2"/>
        <v>597945.22118999984</v>
      </c>
    </row>
    <row r="15" spans="1:18" ht="15.75" x14ac:dyDescent="0.25">
      <c r="A15" s="72" t="s">
        <v>125</v>
      </c>
      <c r="B15" s="73" t="s">
        <v>181</v>
      </c>
      <c r="C15" s="74">
        <v>11</v>
      </c>
      <c r="D15" s="119">
        <v>28749.73</v>
      </c>
      <c r="E15" s="119">
        <v>10000</v>
      </c>
      <c r="F15" s="118">
        <v>16843.75</v>
      </c>
      <c r="G15" s="77"/>
      <c r="H15" s="78"/>
      <c r="I15" s="79"/>
      <c r="J15" s="80"/>
      <c r="K15" s="81"/>
      <c r="L15" s="82"/>
      <c r="M15" s="83"/>
      <c r="N15" s="85"/>
      <c r="O15" s="70"/>
      <c r="P15" s="70"/>
      <c r="Q15" s="70"/>
      <c r="R15" s="84"/>
    </row>
    <row r="16" spans="1:18" ht="15.75" x14ac:dyDescent="0.25">
      <c r="A16" s="72"/>
      <c r="B16" s="73"/>
      <c r="C16" s="74">
        <v>45</v>
      </c>
      <c r="D16" s="119">
        <v>1065768.07</v>
      </c>
      <c r="E16" s="119">
        <v>478570.56</v>
      </c>
      <c r="F16" s="118">
        <v>564395.77</v>
      </c>
      <c r="G16" s="77">
        <v>551989.77</v>
      </c>
      <c r="H16" s="78"/>
      <c r="I16" s="79">
        <f t="shared" si="0"/>
        <v>551989.77</v>
      </c>
      <c r="J16" s="80"/>
      <c r="K16" s="81">
        <f t="shared" si="3"/>
        <v>560269.61654999992</v>
      </c>
      <c r="L16" s="82"/>
      <c r="M16" s="83">
        <f t="shared" si="1"/>
        <v>560269.61654999992</v>
      </c>
      <c r="N16" s="85">
        <f t="shared" si="4"/>
        <v>561373.59609000001</v>
      </c>
      <c r="O16" s="70"/>
      <c r="P16" s="70"/>
      <c r="Q16" s="70"/>
      <c r="R16" s="84">
        <f t="shared" si="2"/>
        <v>561373.59609000001</v>
      </c>
    </row>
    <row r="17" spans="1:18" ht="15.75" x14ac:dyDescent="0.25">
      <c r="A17" s="72" t="s">
        <v>127</v>
      </c>
      <c r="B17" s="73" t="s">
        <v>182</v>
      </c>
      <c r="C17" s="74">
        <v>11</v>
      </c>
      <c r="D17" s="119">
        <v>19700.060000000001</v>
      </c>
      <c r="E17" s="119">
        <v>14905.68</v>
      </c>
      <c r="F17" s="118"/>
      <c r="G17" s="77"/>
      <c r="H17" s="78"/>
      <c r="I17" s="79"/>
      <c r="J17" s="80"/>
      <c r="K17" s="81"/>
      <c r="L17" s="82"/>
      <c r="M17" s="83"/>
      <c r="N17" s="85"/>
      <c r="O17" s="70"/>
      <c r="P17" s="70"/>
      <c r="Q17" s="70"/>
      <c r="R17" s="84"/>
    </row>
    <row r="18" spans="1:18" ht="15.75" x14ac:dyDescent="0.25">
      <c r="A18" s="72"/>
      <c r="B18" s="73"/>
      <c r="C18" s="74">
        <v>45</v>
      </c>
      <c r="D18" s="120">
        <v>917259.79</v>
      </c>
      <c r="E18" s="120">
        <v>1029523.22</v>
      </c>
      <c r="F18" s="118">
        <v>677170.42</v>
      </c>
      <c r="G18" s="77">
        <v>671671.67</v>
      </c>
      <c r="H18" s="78"/>
      <c r="I18" s="79">
        <f t="shared" si="0"/>
        <v>671671.67</v>
      </c>
      <c r="J18" s="80"/>
      <c r="K18" s="81">
        <f t="shared" si="3"/>
        <v>681746.74505000003</v>
      </c>
      <c r="L18" s="82"/>
      <c r="M18" s="83">
        <f t="shared" si="1"/>
        <v>681746.74505000003</v>
      </c>
      <c r="N18" s="85">
        <f t="shared" si="4"/>
        <v>683090.08838999993</v>
      </c>
      <c r="O18" s="70"/>
      <c r="P18" s="70"/>
      <c r="Q18" s="70"/>
      <c r="R18" s="84">
        <f t="shared" si="2"/>
        <v>683090.08838999993</v>
      </c>
    </row>
    <row r="19" spans="1:18" ht="15.75" x14ac:dyDescent="0.25">
      <c r="A19" s="72" t="s">
        <v>129</v>
      </c>
      <c r="B19" s="86" t="s">
        <v>183</v>
      </c>
      <c r="C19" s="74">
        <v>11</v>
      </c>
      <c r="D19" s="119">
        <v>381486.86</v>
      </c>
      <c r="E19" s="119">
        <f>SUM(163496.61+81625)</f>
        <v>245121.61</v>
      </c>
      <c r="F19" s="118">
        <v>53056.24</v>
      </c>
      <c r="G19" s="77"/>
      <c r="H19" s="78"/>
      <c r="I19" s="79"/>
      <c r="J19" s="80"/>
      <c r="K19" s="81"/>
      <c r="L19" s="82"/>
      <c r="M19" s="83"/>
      <c r="N19" s="85"/>
      <c r="O19" s="70"/>
      <c r="P19" s="70"/>
      <c r="Q19" s="70"/>
      <c r="R19" s="84"/>
    </row>
    <row r="20" spans="1:18" ht="15.75" x14ac:dyDescent="0.25">
      <c r="A20" s="72"/>
      <c r="B20" s="86"/>
      <c r="C20" s="74">
        <v>45</v>
      </c>
      <c r="D20" s="120">
        <v>1235639.1000000001</v>
      </c>
      <c r="E20" s="120">
        <v>1076447.71</v>
      </c>
      <c r="F20" s="118">
        <v>1126097.73</v>
      </c>
      <c r="G20" s="77">
        <v>1117051.48</v>
      </c>
      <c r="H20" s="78"/>
      <c r="I20" s="79">
        <f t="shared" si="0"/>
        <v>1117051.48</v>
      </c>
      <c r="J20" s="80"/>
      <c r="K20" s="81">
        <f t="shared" si="3"/>
        <v>1133807.2522</v>
      </c>
      <c r="L20" s="82"/>
      <c r="M20" s="83">
        <f t="shared" si="1"/>
        <v>1133807.2522</v>
      </c>
      <c r="N20" s="85">
        <f t="shared" si="4"/>
        <v>1136041.3551599998</v>
      </c>
      <c r="O20" s="70"/>
      <c r="P20" s="70"/>
      <c r="Q20" s="70"/>
      <c r="R20" s="84">
        <f t="shared" si="2"/>
        <v>1136041.3551599998</v>
      </c>
    </row>
    <row r="21" spans="1:18" ht="15.75" x14ac:dyDescent="0.25">
      <c r="A21" s="72" t="s">
        <v>131</v>
      </c>
      <c r="B21" s="73" t="s">
        <v>184</v>
      </c>
      <c r="C21" s="74">
        <v>11</v>
      </c>
      <c r="D21" s="119">
        <v>8988.1</v>
      </c>
      <c r="E21" s="119">
        <v>11835.56</v>
      </c>
      <c r="F21" s="118">
        <v>4536.5</v>
      </c>
      <c r="G21" s="77"/>
      <c r="H21" s="78"/>
      <c r="I21" s="79"/>
      <c r="J21" s="80"/>
      <c r="K21" s="81"/>
      <c r="L21" s="82"/>
      <c r="M21" s="83"/>
      <c r="N21" s="85"/>
      <c r="O21" s="70"/>
      <c r="P21" s="70"/>
      <c r="Q21" s="70"/>
      <c r="R21" s="84"/>
    </row>
    <row r="22" spans="1:18" ht="15.75" x14ac:dyDescent="0.25">
      <c r="A22" s="72"/>
      <c r="B22" s="73"/>
      <c r="C22" s="74">
        <v>45</v>
      </c>
      <c r="D22" s="119">
        <v>681621.53</v>
      </c>
      <c r="E22" s="119">
        <v>675158.24</v>
      </c>
      <c r="F22" s="121">
        <v>781718.44</v>
      </c>
      <c r="G22" s="88">
        <v>777743.44</v>
      </c>
      <c r="H22" s="89"/>
      <c r="I22" s="79">
        <f t="shared" si="0"/>
        <v>777743.44</v>
      </c>
      <c r="J22" s="80"/>
      <c r="K22" s="81">
        <f t="shared" si="3"/>
        <v>789409.59159999981</v>
      </c>
      <c r="L22" s="90"/>
      <c r="M22" s="83">
        <f t="shared" si="1"/>
        <v>789409.59159999981</v>
      </c>
      <c r="N22" s="85">
        <f t="shared" si="4"/>
        <v>790965.07847999991</v>
      </c>
      <c r="O22" s="70"/>
      <c r="P22" s="70"/>
      <c r="Q22" s="70"/>
      <c r="R22" s="84">
        <f t="shared" si="2"/>
        <v>790965.07847999991</v>
      </c>
    </row>
    <row r="23" spans="1:18" ht="15.75" x14ac:dyDescent="0.25">
      <c r="A23" s="122" t="s">
        <v>133</v>
      </c>
      <c r="B23" s="123" t="s">
        <v>185</v>
      </c>
      <c r="C23" s="74">
        <v>11</v>
      </c>
      <c r="D23" s="119">
        <v>53983.81</v>
      </c>
      <c r="E23" s="119">
        <v>89884.14</v>
      </c>
      <c r="F23" s="118">
        <v>48807.43</v>
      </c>
      <c r="G23" s="77"/>
      <c r="H23" s="78"/>
      <c r="I23" s="79"/>
      <c r="J23" s="80"/>
      <c r="K23" s="81"/>
      <c r="L23" s="82"/>
      <c r="M23" s="83"/>
      <c r="N23" s="85"/>
      <c r="O23" s="70"/>
      <c r="P23" s="70"/>
      <c r="Q23" s="70"/>
      <c r="R23" s="84"/>
    </row>
    <row r="24" spans="1:18" ht="15.75" x14ac:dyDescent="0.25">
      <c r="A24" s="122"/>
      <c r="B24" s="123"/>
      <c r="C24" s="74">
        <v>45</v>
      </c>
      <c r="D24" s="119">
        <v>772970.84</v>
      </c>
      <c r="E24" s="119">
        <v>838039.37</v>
      </c>
      <c r="F24" s="118">
        <v>715091.13</v>
      </c>
      <c r="G24" s="77">
        <v>635216.13</v>
      </c>
      <c r="H24" s="78"/>
      <c r="I24" s="79">
        <f t="shared" si="0"/>
        <v>635216.13</v>
      </c>
      <c r="J24" s="80"/>
      <c r="K24" s="81">
        <f t="shared" si="3"/>
        <v>644744.37194999994</v>
      </c>
      <c r="L24" s="82"/>
      <c r="M24" s="83">
        <f t="shared" si="1"/>
        <v>644744.37194999994</v>
      </c>
      <c r="N24" s="85">
        <f t="shared" si="4"/>
        <v>646014.80420999997</v>
      </c>
      <c r="O24" s="70"/>
      <c r="P24" s="70"/>
      <c r="Q24" s="70"/>
      <c r="R24" s="84">
        <f t="shared" si="2"/>
        <v>646014.80420999997</v>
      </c>
    </row>
    <row r="25" spans="1:18" ht="15.75" x14ac:dyDescent="0.25">
      <c r="A25" s="72" t="s">
        <v>135</v>
      </c>
      <c r="B25" s="86" t="s">
        <v>186</v>
      </c>
      <c r="C25" s="74">
        <v>11</v>
      </c>
      <c r="D25" s="119">
        <v>69581.440000000002</v>
      </c>
      <c r="E25" s="119">
        <f>SUM(65382.87+55625)</f>
        <v>121007.87</v>
      </c>
      <c r="F25" s="118">
        <v>25394.54</v>
      </c>
      <c r="G25" s="77"/>
      <c r="H25" s="78"/>
      <c r="I25" s="79"/>
      <c r="J25" s="80"/>
      <c r="K25" s="81"/>
      <c r="L25" s="82"/>
      <c r="M25" s="83"/>
      <c r="N25" s="85"/>
      <c r="O25" s="70"/>
      <c r="P25" s="70"/>
      <c r="Q25" s="70"/>
      <c r="R25" s="84"/>
    </row>
    <row r="26" spans="1:18" ht="15.75" x14ac:dyDescent="0.25">
      <c r="A26" s="72"/>
      <c r="B26" s="86"/>
      <c r="C26" s="74">
        <v>45</v>
      </c>
      <c r="D26" s="119">
        <v>815558.21</v>
      </c>
      <c r="E26" s="119">
        <v>1480027.06</v>
      </c>
      <c r="F26" s="118">
        <v>1180384.23</v>
      </c>
      <c r="G26" s="77">
        <v>796034.72</v>
      </c>
      <c r="H26" s="78"/>
      <c r="I26" s="79">
        <f t="shared" si="0"/>
        <v>796034.72</v>
      </c>
      <c r="J26" s="80"/>
      <c r="K26" s="81">
        <f t="shared" si="3"/>
        <v>807975.24079999991</v>
      </c>
      <c r="L26" s="82"/>
      <c r="M26" s="83">
        <f t="shared" si="1"/>
        <v>807975.24079999991</v>
      </c>
      <c r="N26" s="85">
        <f t="shared" si="4"/>
        <v>809567.3102399999</v>
      </c>
      <c r="O26" s="70"/>
      <c r="P26" s="70"/>
      <c r="Q26" s="70"/>
      <c r="R26" s="84">
        <f t="shared" si="2"/>
        <v>809567.3102399999</v>
      </c>
    </row>
    <row r="27" spans="1:18" ht="15.75" x14ac:dyDescent="0.25">
      <c r="A27" s="72" t="s">
        <v>137</v>
      </c>
      <c r="B27" s="73" t="s">
        <v>187</v>
      </c>
      <c r="C27" s="74">
        <v>11</v>
      </c>
      <c r="D27" s="117">
        <v>0</v>
      </c>
      <c r="E27" s="117">
        <v>0</v>
      </c>
      <c r="F27" s="118"/>
      <c r="G27" s="77"/>
      <c r="H27" s="78"/>
      <c r="I27" s="79"/>
      <c r="J27" s="80"/>
      <c r="K27" s="81"/>
      <c r="L27" s="82"/>
      <c r="M27" s="83"/>
      <c r="N27" s="85"/>
      <c r="O27" s="70"/>
      <c r="P27" s="70"/>
      <c r="Q27" s="70"/>
      <c r="R27" s="84"/>
    </row>
    <row r="28" spans="1:18" ht="15.75" x14ac:dyDescent="0.25">
      <c r="A28" s="72"/>
      <c r="B28" s="73"/>
      <c r="C28" s="74">
        <v>45</v>
      </c>
      <c r="D28" s="117">
        <v>430000</v>
      </c>
      <c r="E28" s="117">
        <v>430000</v>
      </c>
      <c r="F28" s="118">
        <v>430000</v>
      </c>
      <c r="G28" s="77">
        <v>430000</v>
      </c>
      <c r="H28" s="78"/>
      <c r="I28" s="79">
        <f t="shared" si="0"/>
        <v>430000</v>
      </c>
      <c r="J28" s="80"/>
      <c r="K28" s="81">
        <f t="shared" si="3"/>
        <v>436449.99999999994</v>
      </c>
      <c r="L28" s="82"/>
      <c r="M28" s="83">
        <f t="shared" si="1"/>
        <v>436449.99999999994</v>
      </c>
      <c r="N28" s="85">
        <f t="shared" si="4"/>
        <v>437309.99999999994</v>
      </c>
      <c r="O28" s="70"/>
      <c r="P28" s="70"/>
      <c r="Q28" s="70"/>
      <c r="R28" s="84">
        <f t="shared" si="2"/>
        <v>437309.99999999994</v>
      </c>
    </row>
    <row r="29" spans="1:18" ht="15.75" x14ac:dyDescent="0.25">
      <c r="A29" s="72" t="s">
        <v>139</v>
      </c>
      <c r="B29" s="73" t="s">
        <v>188</v>
      </c>
      <c r="C29" s="74">
        <v>11</v>
      </c>
      <c r="D29" s="117">
        <v>39985.599999999999</v>
      </c>
      <c r="E29" s="117">
        <v>88275.48</v>
      </c>
      <c r="F29" s="118">
        <v>44479.33</v>
      </c>
      <c r="G29" s="77"/>
      <c r="H29" s="78"/>
      <c r="I29" s="79"/>
      <c r="J29" s="80"/>
      <c r="K29" s="81"/>
      <c r="L29" s="82"/>
      <c r="M29" s="83"/>
      <c r="N29" s="85"/>
      <c r="O29" s="70"/>
      <c r="P29" s="70"/>
      <c r="Q29" s="70"/>
      <c r="R29" s="84"/>
    </row>
    <row r="30" spans="1:18" ht="15.75" x14ac:dyDescent="0.25">
      <c r="A30" s="72"/>
      <c r="B30" s="73"/>
      <c r="C30" s="74">
        <v>45</v>
      </c>
      <c r="D30" s="119">
        <v>1042074.5</v>
      </c>
      <c r="E30" s="119">
        <v>701002.47</v>
      </c>
      <c r="F30" s="118">
        <v>935394.24</v>
      </c>
      <c r="G30" s="77">
        <v>770519.24</v>
      </c>
      <c r="H30" s="78"/>
      <c r="I30" s="79">
        <f t="shared" si="0"/>
        <v>770519.24</v>
      </c>
      <c r="J30" s="80"/>
      <c r="K30" s="81">
        <f t="shared" si="3"/>
        <v>782077.02859999996</v>
      </c>
      <c r="L30" s="82"/>
      <c r="M30" s="83">
        <f t="shared" si="1"/>
        <v>782077.02859999996</v>
      </c>
      <c r="N30" s="85">
        <f t="shared" si="4"/>
        <v>783618.06707999995</v>
      </c>
      <c r="O30" s="70"/>
      <c r="P30" s="70"/>
      <c r="Q30" s="70"/>
      <c r="R30" s="84">
        <f t="shared" si="2"/>
        <v>783618.06707999995</v>
      </c>
    </row>
    <row r="31" spans="1:18" ht="15.75" x14ac:dyDescent="0.25">
      <c r="A31" s="72" t="s">
        <v>141</v>
      </c>
      <c r="B31" s="73" t="s">
        <v>189</v>
      </c>
      <c r="C31" s="74">
        <v>11</v>
      </c>
      <c r="D31" s="117">
        <v>29895.63</v>
      </c>
      <c r="E31" s="117">
        <v>40365.43</v>
      </c>
      <c r="F31" s="118">
        <v>7462.5</v>
      </c>
      <c r="G31" s="77"/>
      <c r="H31" s="78"/>
      <c r="I31" s="79"/>
      <c r="J31" s="80"/>
      <c r="K31" s="81"/>
      <c r="L31" s="82"/>
      <c r="M31" s="83"/>
      <c r="N31" s="85"/>
      <c r="O31" s="70"/>
      <c r="P31" s="70"/>
      <c r="Q31" s="70"/>
      <c r="R31" s="84"/>
    </row>
    <row r="32" spans="1:18" ht="15.75" x14ac:dyDescent="0.25">
      <c r="A32" s="72"/>
      <c r="B32" s="73"/>
      <c r="C32" s="74">
        <v>45</v>
      </c>
      <c r="D32" s="119">
        <v>452235.13</v>
      </c>
      <c r="E32" s="119">
        <v>319793.68</v>
      </c>
      <c r="F32" s="118">
        <v>594100.11</v>
      </c>
      <c r="G32" s="77">
        <v>359036.36</v>
      </c>
      <c r="H32" s="78"/>
      <c r="I32" s="79">
        <f t="shared" si="0"/>
        <v>359036.36</v>
      </c>
      <c r="J32" s="80"/>
      <c r="K32" s="81">
        <f t="shared" si="3"/>
        <v>364421.90539999993</v>
      </c>
      <c r="L32" s="82"/>
      <c r="M32" s="83">
        <f t="shared" si="1"/>
        <v>364421.90539999993</v>
      </c>
      <c r="N32" s="85">
        <f t="shared" si="4"/>
        <v>365139.97811999993</v>
      </c>
      <c r="O32" s="70"/>
      <c r="P32" s="70"/>
      <c r="Q32" s="70"/>
      <c r="R32" s="84">
        <f t="shared" si="2"/>
        <v>365139.97811999993</v>
      </c>
    </row>
    <row r="33" spans="1:18" ht="15.75" x14ac:dyDescent="0.25">
      <c r="A33" s="122" t="s">
        <v>143</v>
      </c>
      <c r="B33" s="123" t="s">
        <v>190</v>
      </c>
      <c r="C33" s="74">
        <v>11</v>
      </c>
      <c r="D33" s="124">
        <v>0</v>
      </c>
      <c r="E33" s="124">
        <v>0</v>
      </c>
      <c r="F33" s="118">
        <v>600</v>
      </c>
      <c r="G33" s="77"/>
      <c r="H33" s="78"/>
      <c r="I33" s="79"/>
      <c r="J33" s="80"/>
      <c r="K33" s="81"/>
      <c r="L33" s="82"/>
      <c r="M33" s="83"/>
      <c r="N33" s="85"/>
      <c r="O33" s="70"/>
      <c r="P33" s="70"/>
      <c r="Q33" s="70"/>
      <c r="R33" s="84"/>
    </row>
    <row r="34" spans="1:18" ht="15.75" x14ac:dyDescent="0.25">
      <c r="A34" s="122"/>
      <c r="B34" s="123"/>
      <c r="C34" s="74">
        <v>45</v>
      </c>
      <c r="D34" s="119">
        <v>906398.99</v>
      </c>
      <c r="E34" s="119">
        <v>906436.56</v>
      </c>
      <c r="F34" s="118">
        <v>944368.86</v>
      </c>
      <c r="G34" s="77">
        <v>944368.86</v>
      </c>
      <c r="H34" s="78"/>
      <c r="I34" s="79">
        <f t="shared" si="0"/>
        <v>944368.86</v>
      </c>
      <c r="J34" s="80"/>
      <c r="K34" s="81">
        <f t="shared" si="3"/>
        <v>958534.39289999986</v>
      </c>
      <c r="L34" s="82"/>
      <c r="M34" s="83">
        <f t="shared" si="1"/>
        <v>958534.39289999986</v>
      </c>
      <c r="N34" s="85">
        <f t="shared" si="4"/>
        <v>960423.13061999995</v>
      </c>
      <c r="O34" s="70"/>
      <c r="P34" s="70"/>
      <c r="Q34" s="70"/>
      <c r="R34" s="84">
        <f t="shared" si="2"/>
        <v>960423.13061999995</v>
      </c>
    </row>
    <row r="35" spans="1:18" ht="15.75" x14ac:dyDescent="0.25">
      <c r="A35" s="72" t="s">
        <v>145</v>
      </c>
      <c r="B35" s="86" t="s">
        <v>191</v>
      </c>
      <c r="C35" s="74">
        <v>11</v>
      </c>
      <c r="D35" s="117">
        <v>553304.4</v>
      </c>
      <c r="E35" s="117">
        <v>354876.8</v>
      </c>
      <c r="F35" s="118">
        <v>242590.02</v>
      </c>
      <c r="G35" s="77"/>
      <c r="H35" s="78"/>
      <c r="I35" s="79"/>
      <c r="J35" s="80"/>
      <c r="K35" s="81"/>
      <c r="L35" s="82"/>
      <c r="M35" s="83"/>
      <c r="N35" s="85"/>
      <c r="O35" s="70"/>
      <c r="P35" s="70"/>
      <c r="Q35" s="70"/>
      <c r="R35" s="84"/>
    </row>
    <row r="36" spans="1:18" ht="15.75" x14ac:dyDescent="0.25">
      <c r="A36" s="72"/>
      <c r="B36" s="86"/>
      <c r="C36" s="74">
        <v>45</v>
      </c>
      <c r="D36" s="119">
        <v>1024099.02</v>
      </c>
      <c r="E36" s="119">
        <v>883273.71</v>
      </c>
      <c r="F36" s="118">
        <v>1064294.3500000001</v>
      </c>
      <c r="G36" s="77">
        <v>885044.33</v>
      </c>
      <c r="H36" s="78"/>
      <c r="I36" s="79">
        <f t="shared" si="0"/>
        <v>885044.33</v>
      </c>
      <c r="J36" s="80"/>
      <c r="K36" s="81">
        <f t="shared" si="3"/>
        <v>898319.99494999985</v>
      </c>
      <c r="L36" s="82"/>
      <c r="M36" s="83">
        <f t="shared" si="1"/>
        <v>898319.99494999985</v>
      </c>
      <c r="N36" s="85">
        <f t="shared" si="4"/>
        <v>900090.08360999986</v>
      </c>
      <c r="O36" s="70"/>
      <c r="P36" s="70"/>
      <c r="Q36" s="70"/>
      <c r="R36" s="84">
        <f t="shared" si="2"/>
        <v>900090.08360999986</v>
      </c>
    </row>
    <row r="37" spans="1:18" ht="15.75" x14ac:dyDescent="0.25">
      <c r="A37" s="122" t="s">
        <v>147</v>
      </c>
      <c r="B37" s="123" t="s">
        <v>192</v>
      </c>
      <c r="C37" s="74">
        <v>11</v>
      </c>
      <c r="D37" s="124">
        <v>62858.47</v>
      </c>
      <c r="E37" s="124">
        <v>31182.82</v>
      </c>
      <c r="F37" s="118">
        <v>6909.72</v>
      </c>
      <c r="G37" s="77"/>
      <c r="H37" s="78"/>
      <c r="I37" s="79"/>
      <c r="J37" s="80"/>
      <c r="K37" s="81"/>
      <c r="L37" s="82"/>
      <c r="M37" s="83"/>
      <c r="N37" s="85"/>
      <c r="O37" s="70"/>
      <c r="P37" s="70"/>
      <c r="Q37" s="70"/>
      <c r="R37" s="84"/>
    </row>
    <row r="38" spans="1:18" ht="15.75" x14ac:dyDescent="0.25">
      <c r="A38" s="122"/>
      <c r="B38" s="123"/>
      <c r="C38" s="74">
        <v>45</v>
      </c>
      <c r="D38" s="119">
        <v>1007035.87</v>
      </c>
      <c r="E38" s="119">
        <v>1092338.8899999999</v>
      </c>
      <c r="F38" s="118">
        <v>956492.88</v>
      </c>
      <c r="G38" s="77">
        <v>956492.88</v>
      </c>
      <c r="H38" s="78"/>
      <c r="I38" s="79">
        <f t="shared" si="0"/>
        <v>956492.88</v>
      </c>
      <c r="J38" s="80"/>
      <c r="K38" s="81">
        <f t="shared" si="3"/>
        <v>970840.27319999994</v>
      </c>
      <c r="L38" s="82"/>
      <c r="M38" s="83">
        <f t="shared" si="1"/>
        <v>970840.27319999994</v>
      </c>
      <c r="N38" s="85">
        <f t="shared" si="4"/>
        <v>972753.25895999989</v>
      </c>
      <c r="O38" s="70"/>
      <c r="P38" s="70"/>
      <c r="Q38" s="70"/>
      <c r="R38" s="84">
        <f t="shared" si="2"/>
        <v>972753.25895999989</v>
      </c>
    </row>
    <row r="39" spans="1:18" ht="15.75" x14ac:dyDescent="0.25">
      <c r="A39" s="122" t="s">
        <v>149</v>
      </c>
      <c r="B39" s="125" t="s">
        <v>193</v>
      </c>
      <c r="C39" s="74">
        <v>11</v>
      </c>
      <c r="D39" s="124">
        <v>65945.98</v>
      </c>
      <c r="E39" s="124">
        <v>70364.89</v>
      </c>
      <c r="F39" s="118"/>
      <c r="G39" s="77"/>
      <c r="H39" s="78"/>
      <c r="I39" s="79"/>
      <c r="J39" s="80"/>
      <c r="K39" s="81"/>
      <c r="L39" s="82"/>
      <c r="M39" s="83"/>
      <c r="N39" s="85"/>
      <c r="O39" s="70"/>
      <c r="P39" s="70"/>
      <c r="Q39" s="70"/>
      <c r="R39" s="84"/>
    </row>
    <row r="40" spans="1:18" ht="15.75" x14ac:dyDescent="0.25">
      <c r="A40" s="122"/>
      <c r="B40" s="126" t="s">
        <v>194</v>
      </c>
      <c r="C40" s="74">
        <v>45</v>
      </c>
      <c r="D40" s="119">
        <v>1071373.3</v>
      </c>
      <c r="E40" s="119">
        <v>1048684.75</v>
      </c>
      <c r="F40" s="118">
        <v>940366.49</v>
      </c>
      <c r="G40" s="77">
        <v>734391.49</v>
      </c>
      <c r="H40" s="78"/>
      <c r="I40" s="79">
        <f t="shared" si="0"/>
        <v>734391.49</v>
      </c>
      <c r="J40" s="80"/>
      <c r="K40" s="81">
        <f t="shared" si="3"/>
        <v>745407.36234999995</v>
      </c>
      <c r="L40" s="82"/>
      <c r="M40" s="83">
        <f t="shared" si="1"/>
        <v>745407.36234999995</v>
      </c>
      <c r="N40" s="85">
        <f t="shared" si="4"/>
        <v>746876.14532999997</v>
      </c>
      <c r="O40" s="70"/>
      <c r="P40" s="70"/>
      <c r="Q40" s="70"/>
      <c r="R40" s="84">
        <f t="shared" si="2"/>
        <v>746876.14532999997</v>
      </c>
    </row>
    <row r="41" spans="1:18" ht="15.75" x14ac:dyDescent="0.25">
      <c r="A41" s="72" t="s">
        <v>151</v>
      </c>
      <c r="B41" s="73" t="s">
        <v>195</v>
      </c>
      <c r="C41" s="74">
        <v>11</v>
      </c>
      <c r="D41" s="117">
        <v>34477.31</v>
      </c>
      <c r="E41" s="117">
        <v>68497.679999999993</v>
      </c>
      <c r="F41" s="118">
        <v>12824.36</v>
      </c>
      <c r="G41" s="77"/>
      <c r="H41" s="78"/>
      <c r="I41" s="79"/>
      <c r="J41" s="80"/>
      <c r="K41" s="81"/>
      <c r="L41" s="82"/>
      <c r="M41" s="83"/>
      <c r="N41" s="85"/>
      <c r="O41" s="70"/>
      <c r="P41" s="70"/>
      <c r="Q41" s="70"/>
      <c r="R41" s="84"/>
    </row>
    <row r="42" spans="1:18" ht="15.75" x14ac:dyDescent="0.25">
      <c r="A42" s="72"/>
      <c r="B42" s="73"/>
      <c r="C42" s="74">
        <v>45</v>
      </c>
      <c r="D42" s="119">
        <v>1072229.27</v>
      </c>
      <c r="E42" s="119">
        <v>1222647.74</v>
      </c>
      <c r="F42" s="118">
        <v>1788459.01</v>
      </c>
      <c r="G42" s="77">
        <v>982624.01</v>
      </c>
      <c r="H42" s="78"/>
      <c r="I42" s="79">
        <f t="shared" si="0"/>
        <v>982624.01</v>
      </c>
      <c r="J42" s="80"/>
      <c r="K42" s="81">
        <f t="shared" si="3"/>
        <v>997363.37014999986</v>
      </c>
      <c r="L42" s="82"/>
      <c r="M42" s="83">
        <f t="shared" si="1"/>
        <v>997363.37014999986</v>
      </c>
      <c r="N42" s="85">
        <f t="shared" si="4"/>
        <v>999328.61816999991</v>
      </c>
      <c r="O42" s="70"/>
      <c r="P42" s="70"/>
      <c r="Q42" s="70"/>
      <c r="R42" s="84">
        <f t="shared" si="2"/>
        <v>999328.61816999991</v>
      </c>
    </row>
    <row r="43" spans="1:18" ht="15.75" x14ac:dyDescent="0.25">
      <c r="A43" s="72" t="s">
        <v>153</v>
      </c>
      <c r="B43" s="73" t="s">
        <v>196</v>
      </c>
      <c r="C43" s="74">
        <v>11</v>
      </c>
      <c r="D43" s="117">
        <v>393087.84</v>
      </c>
      <c r="E43" s="117">
        <f>SUM(187210.52+43910.61)</f>
        <v>231121.13</v>
      </c>
      <c r="F43" s="118">
        <v>77193.509999999995</v>
      </c>
      <c r="G43" s="77"/>
      <c r="H43" s="78"/>
      <c r="I43" s="79"/>
      <c r="J43" s="80"/>
      <c r="K43" s="81"/>
      <c r="L43" s="82"/>
      <c r="M43" s="83"/>
      <c r="N43" s="85"/>
      <c r="O43" s="70"/>
      <c r="P43" s="70"/>
      <c r="Q43" s="70"/>
      <c r="R43" s="84"/>
    </row>
    <row r="44" spans="1:18" ht="15.75" x14ac:dyDescent="0.25">
      <c r="A44" s="72"/>
      <c r="B44" s="73"/>
      <c r="C44" s="74">
        <v>45</v>
      </c>
      <c r="D44" s="119">
        <v>1224903.49</v>
      </c>
      <c r="E44" s="119">
        <v>1740857.42</v>
      </c>
      <c r="F44" s="118">
        <v>1460510.18</v>
      </c>
      <c r="G44" s="77">
        <v>1341819.21</v>
      </c>
      <c r="H44" s="78"/>
      <c r="I44" s="79">
        <f t="shared" si="0"/>
        <v>1341819.21</v>
      </c>
      <c r="J44" s="80"/>
      <c r="K44" s="81">
        <f t="shared" si="3"/>
        <v>1361946.4981499999</v>
      </c>
      <c r="L44" s="82"/>
      <c r="M44" s="83">
        <f t="shared" si="1"/>
        <v>1361946.4981499999</v>
      </c>
      <c r="N44" s="85">
        <f t="shared" si="4"/>
        <v>1364630.1365699999</v>
      </c>
      <c r="O44" s="70"/>
      <c r="P44" s="70"/>
      <c r="Q44" s="70"/>
      <c r="R44" s="84">
        <f t="shared" si="2"/>
        <v>1364630.1365699999</v>
      </c>
    </row>
    <row r="45" spans="1:18" ht="15.75" x14ac:dyDescent="0.25">
      <c r="A45" s="72" t="s">
        <v>155</v>
      </c>
      <c r="B45" s="73" t="s">
        <v>197</v>
      </c>
      <c r="C45" s="74">
        <v>11</v>
      </c>
      <c r="D45" s="117"/>
      <c r="E45" s="117"/>
      <c r="F45" s="118"/>
      <c r="G45" s="77"/>
      <c r="H45" s="78"/>
      <c r="I45" s="79"/>
      <c r="J45" s="80"/>
      <c r="K45" s="81"/>
      <c r="L45" s="82"/>
      <c r="M45" s="83"/>
      <c r="N45" s="85"/>
      <c r="O45" s="70"/>
      <c r="P45" s="70"/>
      <c r="Q45" s="70"/>
      <c r="R45" s="84"/>
    </row>
    <row r="46" spans="1:18" ht="15.75" x14ac:dyDescent="0.25">
      <c r="A46" s="72"/>
      <c r="B46" s="73"/>
      <c r="C46" s="74">
        <v>45</v>
      </c>
      <c r="D46" s="119">
        <v>1694153.42</v>
      </c>
      <c r="E46" s="119">
        <v>1732690.98</v>
      </c>
      <c r="F46" s="118">
        <v>1670706</v>
      </c>
      <c r="G46" s="77">
        <v>1670706</v>
      </c>
      <c r="H46" s="78"/>
      <c r="I46" s="79">
        <f t="shared" si="0"/>
        <v>1670706</v>
      </c>
      <c r="J46" s="80"/>
      <c r="K46" s="81">
        <f t="shared" si="3"/>
        <v>1695766.5899999999</v>
      </c>
      <c r="L46" s="82"/>
      <c r="M46" s="83">
        <f t="shared" si="1"/>
        <v>1695766.5899999999</v>
      </c>
      <c r="N46" s="85">
        <f t="shared" si="4"/>
        <v>1699108.0019999999</v>
      </c>
      <c r="O46" s="70"/>
      <c r="P46" s="70"/>
      <c r="Q46" s="70"/>
      <c r="R46" s="84">
        <f t="shared" si="2"/>
        <v>1699108.0019999999</v>
      </c>
    </row>
    <row r="47" spans="1:18" ht="15.75" x14ac:dyDescent="0.25">
      <c r="A47" s="72" t="s">
        <v>157</v>
      </c>
      <c r="B47" s="73" t="s">
        <v>198</v>
      </c>
      <c r="C47" s="74">
        <v>11</v>
      </c>
      <c r="D47" s="117"/>
      <c r="E47" s="117"/>
      <c r="F47" s="118"/>
      <c r="G47" s="77"/>
      <c r="H47" s="78"/>
      <c r="I47" s="79">
        <f t="shared" si="0"/>
        <v>0</v>
      </c>
      <c r="J47" s="80"/>
      <c r="K47" s="81"/>
      <c r="L47" s="82"/>
      <c r="M47" s="83">
        <f t="shared" si="1"/>
        <v>0</v>
      </c>
      <c r="N47" s="85"/>
      <c r="O47" s="70"/>
      <c r="P47" s="70"/>
      <c r="Q47" s="70"/>
      <c r="R47" s="84">
        <f t="shared" si="2"/>
        <v>0</v>
      </c>
    </row>
    <row r="48" spans="1:18" ht="15.75" x14ac:dyDescent="0.25">
      <c r="A48" s="72"/>
      <c r="B48" s="73"/>
      <c r="C48" s="74">
        <v>45</v>
      </c>
      <c r="D48" s="117"/>
      <c r="E48" s="117"/>
      <c r="F48" s="118"/>
      <c r="G48" s="77">
        <v>2456282</v>
      </c>
      <c r="H48" s="78"/>
      <c r="I48" s="79">
        <f t="shared" si="0"/>
        <v>2456282</v>
      </c>
      <c r="J48" s="80"/>
      <c r="K48" s="81">
        <f t="shared" si="3"/>
        <v>2493126.23</v>
      </c>
      <c r="L48" s="82"/>
      <c r="M48" s="83">
        <f t="shared" si="1"/>
        <v>2493126.23</v>
      </c>
      <c r="N48" s="85">
        <f t="shared" si="4"/>
        <v>2498038.7939999998</v>
      </c>
      <c r="O48" s="70"/>
      <c r="P48" s="70"/>
      <c r="Q48" s="70"/>
      <c r="R48" s="84">
        <f t="shared" si="2"/>
        <v>2498038.7939999998</v>
      </c>
    </row>
    <row r="49" spans="1:18" ht="15.75" x14ac:dyDescent="0.25">
      <c r="A49" s="72" t="s">
        <v>159</v>
      </c>
      <c r="B49" s="86" t="s">
        <v>199</v>
      </c>
      <c r="C49" s="74">
        <v>11</v>
      </c>
      <c r="D49" s="117"/>
      <c r="E49" s="117"/>
      <c r="F49" s="118"/>
      <c r="G49" s="77"/>
      <c r="H49" s="78"/>
      <c r="I49" s="79"/>
      <c r="J49" s="80"/>
      <c r="K49" s="81"/>
      <c r="L49" s="82"/>
      <c r="M49" s="83"/>
      <c r="N49" s="85"/>
      <c r="O49" s="70"/>
      <c r="P49" s="70"/>
      <c r="Q49" s="70"/>
      <c r="R49" s="84"/>
    </row>
    <row r="50" spans="1:18" ht="16.5" thickBot="1" x14ac:dyDescent="0.3">
      <c r="A50" s="96"/>
      <c r="B50" s="97"/>
      <c r="C50" s="74">
        <v>45</v>
      </c>
      <c r="D50" s="127"/>
      <c r="E50" s="127"/>
      <c r="F50" s="128"/>
      <c r="G50" s="100">
        <v>650000</v>
      </c>
      <c r="H50" s="101"/>
      <c r="I50" s="102">
        <f t="shared" si="0"/>
        <v>650000</v>
      </c>
      <c r="J50" s="129"/>
      <c r="K50" s="103">
        <f t="shared" si="3"/>
        <v>659749.99999999988</v>
      </c>
      <c r="L50" s="104"/>
      <c r="M50" s="105">
        <f t="shared" si="1"/>
        <v>659749.99999999988</v>
      </c>
      <c r="N50" s="106">
        <f t="shared" si="4"/>
        <v>661049.99999999988</v>
      </c>
      <c r="O50" s="107"/>
      <c r="P50" s="107"/>
      <c r="Q50" s="107"/>
      <c r="R50" s="108">
        <f t="shared" si="2"/>
        <v>661049.99999999988</v>
      </c>
    </row>
    <row r="51" spans="1:18" ht="15.75" x14ac:dyDescent="0.25">
      <c r="C51" s="130">
        <v>11</v>
      </c>
      <c r="D51" s="1">
        <f>SUM(D5+D7+D9+D11+D13+D15+D17+D19+D21+D23+D25+D27+D29+D31+D33+D35+D37+D39+D41+D43+D45)</f>
        <v>2141518.08</v>
      </c>
      <c r="E51" s="1">
        <f>SUM(E5+E7+E9+E11+E13+E15+E17+E19+E21+E23+E25+E27+E29+E31+E33+E35+E37+E39+E41+E43+E45)</f>
        <v>1524233.1399999997</v>
      </c>
      <c r="F51" s="1">
        <f>SUM(F5+F7+F9+F11+F13+F15+F17+F19+F21+F23+F25+F27+F29+F31+F33+F35+F37+F39+F41+F43+F45)</f>
        <v>643446.78999999992</v>
      </c>
      <c r="G51" s="1">
        <f>SUM(G5+G7+G9+G11+G13+G15+G17+G19+G21+G23+G25+G27+G29+G31+G33+G35+G37+G39+G41+G43+G45)</f>
        <v>0</v>
      </c>
      <c r="H51" s="131"/>
      <c r="I51" s="131"/>
      <c r="J51" s="131"/>
      <c r="K51" s="131"/>
      <c r="L51" s="131"/>
      <c r="M51" s="131"/>
      <c r="N51" s="132"/>
      <c r="O51" s="132"/>
      <c r="P51" s="132"/>
      <c r="Q51" s="132"/>
      <c r="R51" s="132"/>
    </row>
    <row r="52" spans="1:18" ht="15.75" x14ac:dyDescent="0.25">
      <c r="C52" s="130">
        <v>45</v>
      </c>
      <c r="D52" s="1">
        <f>SUM(D6+D8+D10+D12+D14+D16+D18+D20+D22+D24+D26+D28+D30+D32+D34+D36+D38+D40+D42+D44+D46)</f>
        <v>19889560.090000004</v>
      </c>
      <c r="E52" s="1">
        <f>SUM(E6+E8+E10+E12+E14+E16+E18+E20+E22+E24+E26+E28+E30+E32+E34+E36+E38+E40+E42+E44+E46)</f>
        <v>19972821.93</v>
      </c>
      <c r="F52" s="1">
        <f>SUM(F6+F8+F10+F12+F14+F16+F18+F20+F22+F24+F26+F28+F30+F32+F34+F36+F38+F40+F42+F44+F46+F48+F50)</f>
        <v>20193893.48</v>
      </c>
      <c r="G52" s="1">
        <f>SUM(G6+G8+G10+G12+G14+G16+G18+G20+G22+G24+G26+G28+G30+G32+G34+G36+G38+G40+G42+G44+G46+G48+G50)</f>
        <v>20760564</v>
      </c>
      <c r="H52" s="131"/>
      <c r="I52" s="131"/>
      <c r="J52" s="131"/>
      <c r="K52" s="131"/>
      <c r="L52" s="131"/>
      <c r="M52" s="131"/>
      <c r="N52" s="132"/>
      <c r="O52" s="132"/>
      <c r="P52" s="132"/>
      <c r="Q52" s="132"/>
      <c r="R52" s="132"/>
    </row>
    <row r="53" spans="1:18" ht="15.75" x14ac:dyDescent="0.25">
      <c r="B53" s="2" t="s">
        <v>173</v>
      </c>
      <c r="D53" s="1">
        <f>SUM(D5:D46)</f>
        <v>22031078.169999994</v>
      </c>
      <c r="E53" s="1">
        <f>SUM(E5:E46)</f>
        <v>21497055.069999997</v>
      </c>
      <c r="F53" s="1">
        <f>SUM(F5:F50)</f>
        <v>20837340.270000003</v>
      </c>
      <c r="G53" s="1"/>
      <c r="H53" s="131"/>
      <c r="I53" s="131"/>
      <c r="J53" s="131"/>
      <c r="K53" s="131"/>
      <c r="L53" s="131"/>
      <c r="M53" s="131"/>
      <c r="N53" s="132"/>
      <c r="O53" s="132"/>
      <c r="P53" s="132"/>
      <c r="Q53" s="132"/>
      <c r="R53" s="132"/>
    </row>
    <row r="54" spans="1:18" ht="15.75" x14ac:dyDescent="0.25">
      <c r="B54" t="s">
        <v>174</v>
      </c>
      <c r="G54" s="131"/>
      <c r="H54" s="131"/>
      <c r="I54" s="131"/>
      <c r="J54" s="131"/>
      <c r="K54" s="131"/>
      <c r="L54" s="131"/>
      <c r="M54" s="131"/>
      <c r="N54" s="132"/>
      <c r="O54" s="132"/>
      <c r="P54" s="132"/>
      <c r="Q54" s="132"/>
      <c r="R54" s="132"/>
    </row>
    <row r="55" spans="1:18" ht="15.75" x14ac:dyDescent="0.25">
      <c r="G55" s="131"/>
      <c r="H55" s="131"/>
      <c r="I55" s="131"/>
      <c r="J55" s="131"/>
      <c r="K55" s="131"/>
      <c r="L55" s="131"/>
      <c r="M55" s="131"/>
      <c r="N55" s="132"/>
      <c r="O55" s="132"/>
      <c r="P55" s="132"/>
      <c r="Q55" s="132"/>
      <c r="R55" s="132"/>
    </row>
  </sheetData>
  <mergeCells count="48">
    <mergeCell ref="A47:A48"/>
    <mergeCell ref="B47:B48"/>
    <mergeCell ref="A49:A50"/>
    <mergeCell ref="B49:B50"/>
    <mergeCell ref="A39:A40"/>
    <mergeCell ref="A41:A42"/>
    <mergeCell ref="B41:B42"/>
    <mergeCell ref="A43:A44"/>
    <mergeCell ref="B43:B44"/>
    <mergeCell ref="A45:A46"/>
    <mergeCell ref="B45:B46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G3:I3"/>
    <mergeCell ref="K3:M3"/>
    <mergeCell ref="N3:R3"/>
    <mergeCell ref="A5:A6"/>
    <mergeCell ref="B5:B6"/>
    <mergeCell ref="A7:A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Upravni odjeli</vt:lpstr>
      <vt:lpstr>Osnovne škole</vt:lpstr>
      <vt:lpstr>Srednje škole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2020-10-13T07:10:26Z</dcterms:modified>
</cp:coreProperties>
</file>