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248\proracun\BIBIJANA\PRORAČUNI\PRORAČUN 2022\UPUTE ŽUPANIJA\PRILOZI\"/>
    </mc:Choice>
  </mc:AlternateContent>
  <bookViews>
    <workbookView xWindow="0" yWindow="0" windowWidth="28800" windowHeight="12435"/>
  </bookViews>
  <sheets>
    <sheet name="PROCJENA PRIHOD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8" i="1" l="1"/>
  <c r="C120" i="1"/>
  <c r="D105" i="1"/>
  <c r="E105" i="1"/>
  <c r="F105" i="1"/>
  <c r="G105" i="1"/>
  <c r="C105" i="1"/>
  <c r="D75" i="1"/>
  <c r="E75" i="1"/>
  <c r="F75" i="1"/>
  <c r="G75" i="1"/>
  <c r="C75" i="1"/>
  <c r="D65" i="1"/>
  <c r="E65" i="1"/>
  <c r="F65" i="1"/>
  <c r="G65" i="1"/>
  <c r="C65" i="1"/>
  <c r="D39" i="1"/>
  <c r="E39" i="1"/>
  <c r="F39" i="1"/>
  <c r="G39" i="1"/>
  <c r="C39" i="1"/>
  <c r="D33" i="1"/>
  <c r="E33" i="1"/>
  <c r="F33" i="1"/>
  <c r="G33" i="1"/>
  <c r="C33" i="1"/>
  <c r="D24" i="1"/>
  <c r="E24" i="1"/>
  <c r="F24" i="1"/>
  <c r="G24" i="1"/>
  <c r="C24" i="1"/>
  <c r="G120" i="1"/>
  <c r="F120" i="1"/>
  <c r="E120" i="1"/>
  <c r="D120" i="1"/>
  <c r="C23" i="1"/>
  <c r="C22" i="1"/>
  <c r="C21" i="1"/>
  <c r="C20" i="1"/>
  <c r="C19" i="1"/>
  <c r="C132" i="1"/>
  <c r="C25" i="1"/>
  <c r="C117" i="1"/>
  <c r="C113" i="1"/>
  <c r="C101" i="1"/>
  <c r="C100" i="1"/>
  <c r="C103" i="1"/>
  <c r="C48" i="1"/>
  <c r="C129" i="1"/>
  <c r="C32" i="1"/>
  <c r="C115" i="1"/>
  <c r="C102" i="1"/>
  <c r="C73" i="1"/>
  <c r="C67" i="1"/>
  <c r="C2" i="1"/>
  <c r="C5" i="1"/>
  <c r="C133" i="1"/>
  <c r="C131" i="1"/>
  <c r="C130" i="1"/>
  <c r="C49" i="1"/>
  <c r="C50" i="1"/>
  <c r="C41" i="1"/>
  <c r="C27" i="1"/>
  <c r="C36" i="1"/>
  <c r="C35" i="1"/>
  <c r="C34" i="1"/>
  <c r="C111" i="1"/>
  <c r="C47" i="1"/>
  <c r="C11" i="1"/>
  <c r="C8" i="1"/>
  <c r="C3" i="1"/>
  <c r="C55" i="1"/>
  <c r="C52" i="1"/>
  <c r="C56" i="1"/>
  <c r="C53" i="1"/>
  <c r="C51" i="1"/>
  <c r="C46" i="1"/>
  <c r="C45" i="1"/>
  <c r="C125" i="1"/>
  <c r="G138" i="1" l="1"/>
  <c r="F138" i="1"/>
  <c r="E138" i="1" l="1"/>
  <c r="D138" i="1"/>
</calcChain>
</file>

<file path=xl/sharedStrings.xml><?xml version="1.0" encoding="utf-8"?>
<sst xmlns="http://schemas.openxmlformats.org/spreadsheetml/2006/main" count="284" uniqueCount="158">
  <si>
    <t xml:space="preserve">NOSITELJ </t>
  </si>
  <si>
    <t>NAZIV PROJEKTA</t>
  </si>
  <si>
    <t> AGRRA</t>
  </si>
  <si>
    <t>Skills+</t>
  </si>
  <si>
    <t>Adrianetbook</t>
  </si>
  <si>
    <t>Count me in</t>
  </si>
  <si>
    <t>AGRRA</t>
  </si>
  <si>
    <t>InvestInFish</t>
  </si>
  <si>
    <t>E-Citijens</t>
  </si>
  <si>
    <t>Geco 2</t>
  </si>
  <si>
    <t>CCI4Tourisam</t>
  </si>
  <si>
    <t>Apprenticeship HUBS</t>
  </si>
  <si>
    <t>Smartriver</t>
  </si>
  <si>
    <t>Ecowaves</t>
  </si>
  <si>
    <t>UKUPNO</t>
  </si>
  <si>
    <t>INOVACIJA</t>
  </si>
  <si>
    <t xml:space="preserve">Centar kreativne industrije </t>
  </si>
  <si>
    <t> INOVACIJA</t>
  </si>
  <si>
    <t>Innoxenia</t>
  </si>
  <si>
    <t>Rosie</t>
  </si>
  <si>
    <t>Centar za edukaciju i razvoj</t>
  </si>
  <si>
    <t>Stronger</t>
  </si>
  <si>
    <t>RI2 Integrate</t>
  </si>
  <si>
    <t>Networld</t>
  </si>
  <si>
    <t>Pružanje usl. inf. i pov. za MSP u ZŽ</t>
  </si>
  <si>
    <t> NATURA</t>
  </si>
  <si>
    <t>Crew</t>
  </si>
  <si>
    <t>NATURA</t>
  </si>
  <si>
    <t>Dinalp Connect</t>
  </si>
  <si>
    <t>Posbemed 2</t>
  </si>
  <si>
    <t>NATURA JADERA</t>
  </si>
  <si>
    <t>ZADRA</t>
  </si>
  <si>
    <t>SOS-Surađuj i ostvaruj sebe</t>
  </si>
  <si>
    <t>Urban Green Belts</t>
  </si>
  <si>
    <t>Mobilitas</t>
  </si>
  <si>
    <t>Chestnut</t>
  </si>
  <si>
    <t xml:space="preserve">Irene </t>
  </si>
  <si>
    <t>Ruins</t>
  </si>
  <si>
    <t>Smart Commuting</t>
  </si>
  <si>
    <t>Adriatic Canyoning</t>
  </si>
  <si>
    <t>Code</t>
  </si>
  <si>
    <t>Smile</t>
  </si>
  <si>
    <t>Adrion 5 Senses</t>
  </si>
  <si>
    <t>Adrireef</t>
  </si>
  <si>
    <t>Pepsea</t>
  </si>
  <si>
    <t>Made in Land</t>
  </si>
  <si>
    <t>Zadra Nova za vas</t>
  </si>
  <si>
    <t>ADRIA CLIM</t>
  </si>
  <si>
    <t>Hives</t>
  </si>
  <si>
    <t>Foster child rights</t>
  </si>
  <si>
    <t>Cowork MED</t>
  </si>
  <si>
    <t xml:space="preserve">Baštini </t>
  </si>
  <si>
    <t>InZadar2</t>
  </si>
  <si>
    <t>Zero Waste Blue</t>
  </si>
  <si>
    <t>ZADRA NOVA</t>
  </si>
  <si>
    <t>OŠ</t>
  </si>
  <si>
    <t>Erasmus+ KA219 OŠ Nin</t>
  </si>
  <si>
    <t> OŠ</t>
  </si>
  <si>
    <t>Energetska obnova OŠ Gračac</t>
  </si>
  <si>
    <t>Energetska obnova OŠ Pag</t>
  </si>
  <si>
    <t>Energetska obnova OŠ Škabrnja</t>
  </si>
  <si>
    <t>Od mjere do karijere - Pripravništvo</t>
  </si>
  <si>
    <t>Prehrana u riziku od siromaštva</t>
  </si>
  <si>
    <t>Školska shema</t>
  </si>
  <si>
    <t>OSNOVNE ŠKOLE</t>
  </si>
  <si>
    <t>SŠ</t>
  </si>
  <si>
    <t>Erasmus+ KA102 S. Ožanića</t>
  </si>
  <si>
    <t>Erasmus+ KA102 GameINg Innovative Games</t>
  </si>
  <si>
    <t>Erasmus+ KA201 PICELS - GVN - Špa</t>
  </si>
  <si>
    <t>Erasmus+ KA116 V.V. - SŠ Brno Češka</t>
  </si>
  <si>
    <t>Erasmus+ KA219 - GVN</t>
  </si>
  <si>
    <t>Erasmus+ KA102 V.V. - Finska</t>
  </si>
  <si>
    <t>Budi spreman i kompetentan SŠ V.V.</t>
  </si>
  <si>
    <t>Mali korak za bolje sutra - SŠ Benkovac</t>
  </si>
  <si>
    <t>Kako smo ispravljali Pisin toranj SŠ Benkovac</t>
  </si>
  <si>
    <t>Cooking Tour@Zadar</t>
  </si>
  <si>
    <t>Energetska obnova - V.Nazor</t>
  </si>
  <si>
    <t xml:space="preserve">Perma Horti-SŠ S. Ožanić </t>
  </si>
  <si>
    <t>Mi vas trebamo - SŠ Benkovac</t>
  </si>
  <si>
    <t>Laboratorij za mlade Prir. Graf. Škola</t>
  </si>
  <si>
    <t>Postanimo fin. i dig. pismeni SŠ V. V.</t>
  </si>
  <si>
    <t>NM</t>
  </si>
  <si>
    <t>Remember</t>
  </si>
  <si>
    <t>SREDNJE ŠKOLE I NARODNI MUZEJ</t>
  </si>
  <si>
    <t>OBZ</t>
  </si>
  <si>
    <t>Izgradnja i opremanje dnevnih bolnica</t>
  </si>
  <si>
    <t>Vaša sigurnost je u našim rukama</t>
  </si>
  <si>
    <t>LAB-OP</t>
  </si>
  <si>
    <t>Pripravništvo HZZ</t>
  </si>
  <si>
    <t>ZZJZ</t>
  </si>
  <si>
    <t xml:space="preserve">MELAdetect </t>
  </si>
  <si>
    <t>AdSWIM</t>
  </si>
  <si>
    <t>Moje zdravo dijete</t>
  </si>
  <si>
    <t>ON TIME</t>
  </si>
  <si>
    <t>DZZŽ</t>
  </si>
  <si>
    <t>Specijalističko usavršavanje doktora medicine</t>
  </si>
  <si>
    <t>ZHMZŽ</t>
  </si>
  <si>
    <t>PBU</t>
  </si>
  <si>
    <t>USTANOVE U ZDRAVSTVU</t>
  </si>
  <si>
    <t>ZŽ</t>
  </si>
  <si>
    <t>Poboljšanje pristupa PZZ na otocima</t>
  </si>
  <si>
    <t>Europa Direct Zadar</t>
  </si>
  <si>
    <t xml:space="preserve">Centar izvrsnosti Cerovačke špilje </t>
  </si>
  <si>
    <t>Kulturna ruta</t>
  </si>
  <si>
    <t>Hercultour</t>
  </si>
  <si>
    <t>Pokret</t>
  </si>
  <si>
    <t>Podrška razvoju rane intervencije</t>
  </si>
  <si>
    <t>Firespill</t>
  </si>
  <si>
    <t>Pescar</t>
  </si>
  <si>
    <t>Prizefish</t>
  </si>
  <si>
    <t>Smartfish</t>
  </si>
  <si>
    <t>Sustavi navodnjavanja</t>
  </si>
  <si>
    <t>Argos</t>
  </si>
  <si>
    <t>ForBioEnergy</t>
  </si>
  <si>
    <t>Hera</t>
  </si>
  <si>
    <t>Readiness</t>
  </si>
  <si>
    <t>Dory</t>
  </si>
  <si>
    <t>UPRAVNI ODJELI ZADARSKE ŽUPANIJE</t>
  </si>
  <si>
    <t>NAPOMENA: UKOLIKO JE POTREBNO DODATI NOVI PROJEKT DODAJTE  GA UZ OPCIJU UMETNI RETKE LISTA</t>
  </si>
  <si>
    <t>Erasmus+ KA102 - SŠ Ekonomska</t>
  </si>
  <si>
    <t>Erasmus+ Gim. F. Petrića Eksp., kreativnost</t>
  </si>
  <si>
    <t>Erasmus+ KA219 - HTUŠ</t>
  </si>
  <si>
    <t>Erasmus+ LUNA - HTUŠ</t>
  </si>
  <si>
    <t>Erasmus+ Facing ARTS - Primjenjena</t>
  </si>
  <si>
    <t>Dobar posao u Benkovcu - SŠ Benkovac</t>
  </si>
  <si>
    <t>RCK - Medicinska škola</t>
  </si>
  <si>
    <t>Bolji uvjeti za učenje kroz rad - SŠ V. V.</t>
  </si>
  <si>
    <t>CUHaCHA</t>
  </si>
  <si>
    <r>
      <t>PROCJENA PRIHODA U 2022.</t>
    </r>
    <r>
      <rPr>
        <b/>
        <sz val="10"/>
        <color rgb="FFFF0000"/>
        <rFont val="Times New Roman"/>
        <family val="1"/>
        <charset val="238"/>
      </rPr>
      <t>**</t>
    </r>
  </si>
  <si>
    <r>
      <t>PROCJENA PRIHODA U 2023.</t>
    </r>
    <r>
      <rPr>
        <b/>
        <sz val="10"/>
        <color rgb="FFFF0000"/>
        <rFont val="Times New Roman"/>
        <family val="1"/>
        <charset val="238"/>
      </rPr>
      <t>**</t>
    </r>
  </si>
  <si>
    <r>
      <t>PROCJENA PRIHODA DO 31.12.2021.</t>
    </r>
    <r>
      <rPr>
        <b/>
        <sz val="10"/>
        <color rgb="FFFF0000"/>
        <rFont val="Times New Roman"/>
        <family val="1"/>
        <charset val="238"/>
      </rPr>
      <t>*</t>
    </r>
  </si>
  <si>
    <r>
      <t>PROCJENA PRIHODA U 2024.</t>
    </r>
    <r>
      <rPr>
        <b/>
        <sz val="10"/>
        <color rgb="FFFF0000"/>
        <rFont val="Times New Roman"/>
        <family val="1"/>
        <charset val="238"/>
      </rPr>
      <t>**</t>
    </r>
  </si>
  <si>
    <r>
      <rPr>
        <sz val="12"/>
        <color rgb="FFFF0000"/>
        <rFont val="Times New Roman"/>
        <family val="1"/>
        <charset val="238"/>
      </rPr>
      <t>*</t>
    </r>
    <r>
      <rPr>
        <sz val="12"/>
        <color rgb="FF000000"/>
        <rFont val="Times New Roman"/>
        <family val="1"/>
        <charset val="238"/>
      </rPr>
      <t xml:space="preserve"> Upisati iznose očekivanih prihoda po pojedinom projektu čija se </t>
    </r>
    <r>
      <rPr>
        <b/>
        <i/>
        <sz val="12"/>
        <color rgb="FFFF0000"/>
        <rFont val="Times New Roman"/>
        <family val="1"/>
        <charset val="238"/>
      </rPr>
      <t>naplata očekuje do kraja 2021.</t>
    </r>
  </si>
  <si>
    <r>
      <rPr>
        <sz val="12"/>
        <color rgb="FFFF0000"/>
        <rFont val="Times New Roman"/>
        <family val="1"/>
        <charset val="238"/>
      </rPr>
      <t>**</t>
    </r>
    <r>
      <rPr>
        <sz val="12"/>
        <color theme="1"/>
        <rFont val="Times New Roman"/>
        <family val="1"/>
        <charset val="238"/>
      </rPr>
      <t xml:space="preserve"> Upisati iznose očekivanih prihoda po pojedinom projektu čija se </t>
    </r>
    <r>
      <rPr>
        <b/>
        <i/>
        <sz val="12"/>
        <color rgb="FFFF0000"/>
        <rFont val="Times New Roman"/>
        <family val="1"/>
        <charset val="238"/>
      </rPr>
      <t>naplata očekuje u 2022., 2023. i 2024. godini.</t>
    </r>
  </si>
  <si>
    <t>Stream</t>
  </si>
  <si>
    <t xml:space="preserve">Port. za pismenost Digital Literacy Portal </t>
  </si>
  <si>
    <t>Spin</t>
  </si>
  <si>
    <t>Female Entrepreneur</t>
  </si>
  <si>
    <t>Agricoop Value</t>
  </si>
  <si>
    <t>Od kulture do poduzetništva</t>
  </si>
  <si>
    <t>Europa Direct 2021. - 2025.</t>
  </si>
  <si>
    <t>Erasmus+ OŠ Bibinje</t>
  </si>
  <si>
    <t>Inkluzija 2020/21 - OŠ</t>
  </si>
  <si>
    <t>Inkluzija 2020/21 - SŠ</t>
  </si>
  <si>
    <t>My Europe, My life</t>
  </si>
  <si>
    <t>Edukacija - ljudski potencijali</t>
  </si>
  <si>
    <t>Energetska obnova zgrada</t>
  </si>
  <si>
    <t>Dubrava - Hanzina</t>
  </si>
  <si>
    <t>Gaging</t>
  </si>
  <si>
    <t>Cerovačke špilje</t>
  </si>
  <si>
    <t>Blue Smart</t>
  </si>
  <si>
    <t>Medicinska+</t>
  </si>
  <si>
    <t>#nauči#primjeni#promjeni</t>
  </si>
  <si>
    <t>Lov na znanje</t>
  </si>
  <si>
    <t>Bokun ure kulture</t>
  </si>
  <si>
    <t>Sudjeluj</t>
  </si>
  <si>
    <t>Aktibiz</t>
  </si>
  <si>
    <t>OSTVARENJE PRIHODA DO 30.09.2021.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</si>
</sst>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horizontal="right" vertical="center" wrapText="1"/>
    </xf>
    <xf numFmtId="4" fontId="2" fillId="5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 wrapText="1"/>
    </xf>
    <xf numFmtId="4" fontId="5" fillId="4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"/>
  <sheetViews>
    <sheetView tabSelected="1" workbookViewId="0">
      <selection activeCell="M6" sqref="M6"/>
    </sheetView>
  </sheetViews>
  <sheetFormatPr defaultRowHeight="15" x14ac:dyDescent="0.25"/>
  <cols>
    <col min="1" max="1" width="13.28515625" bestFit="1" customWidth="1"/>
    <col min="2" max="2" width="44.42578125" bestFit="1" customWidth="1"/>
    <col min="3" max="3" width="16.28515625" customWidth="1"/>
    <col min="4" max="4" width="19.7109375" bestFit="1" customWidth="1"/>
    <col min="5" max="5" width="18.5703125" customWidth="1"/>
    <col min="6" max="6" width="17.5703125" customWidth="1"/>
    <col min="7" max="7" width="18" bestFit="1" customWidth="1"/>
    <col min="8" max="8" width="16.140625" customWidth="1"/>
  </cols>
  <sheetData>
    <row r="1" spans="1:7" ht="36.75" customHeight="1" x14ac:dyDescent="0.25">
      <c r="A1" s="1" t="s">
        <v>0</v>
      </c>
      <c r="B1" s="1" t="s">
        <v>1</v>
      </c>
      <c r="C1" s="2" t="s">
        <v>157</v>
      </c>
      <c r="D1" s="2" t="s">
        <v>130</v>
      </c>
      <c r="E1" s="2" t="s">
        <v>128</v>
      </c>
      <c r="F1" s="2" t="s">
        <v>129</v>
      </c>
      <c r="G1" s="2" t="s">
        <v>131</v>
      </c>
    </row>
    <row r="2" spans="1:7" x14ac:dyDescent="0.25">
      <c r="A2" s="3" t="s">
        <v>2</v>
      </c>
      <c r="B2" s="4" t="s">
        <v>3</v>
      </c>
      <c r="C2" s="5">
        <f>26706.03+47750.35</f>
        <v>74456.38</v>
      </c>
      <c r="D2" s="5">
        <v>0</v>
      </c>
      <c r="E2" s="5">
        <v>0</v>
      </c>
      <c r="F2" s="5">
        <v>0</v>
      </c>
      <c r="G2" s="5">
        <v>0</v>
      </c>
    </row>
    <row r="3" spans="1:7" x14ac:dyDescent="0.25">
      <c r="A3" s="3" t="s">
        <v>2</v>
      </c>
      <c r="B3" s="4" t="s">
        <v>4</v>
      </c>
      <c r="C3" s="6">
        <f>116187.08</f>
        <v>116187.08</v>
      </c>
      <c r="D3" s="6">
        <v>0</v>
      </c>
      <c r="E3" s="5">
        <v>0</v>
      </c>
      <c r="F3" s="5">
        <v>0</v>
      </c>
      <c r="G3" s="5">
        <v>0</v>
      </c>
    </row>
    <row r="4" spans="1:7" x14ac:dyDescent="0.25">
      <c r="A4" s="3" t="s">
        <v>2</v>
      </c>
      <c r="B4" s="4" t="s">
        <v>5</v>
      </c>
      <c r="C4" s="6">
        <v>0</v>
      </c>
      <c r="D4" s="6">
        <v>0</v>
      </c>
      <c r="E4" s="5">
        <v>0</v>
      </c>
      <c r="F4" s="5">
        <v>0</v>
      </c>
      <c r="G4" s="5">
        <v>0</v>
      </c>
    </row>
    <row r="5" spans="1:7" x14ac:dyDescent="0.25">
      <c r="A5" s="3" t="s">
        <v>6</v>
      </c>
      <c r="B5" s="4" t="s">
        <v>7</v>
      </c>
      <c r="C5" s="6">
        <f>320690.2</f>
        <v>320690.2</v>
      </c>
      <c r="D5" s="6">
        <v>0</v>
      </c>
      <c r="E5" s="5">
        <v>0</v>
      </c>
      <c r="F5" s="5">
        <v>0</v>
      </c>
      <c r="G5" s="5">
        <v>0</v>
      </c>
    </row>
    <row r="6" spans="1:7" x14ac:dyDescent="0.25">
      <c r="A6" s="3" t="s">
        <v>6</v>
      </c>
      <c r="B6" s="4" t="s">
        <v>8</v>
      </c>
      <c r="C6" s="6">
        <v>0</v>
      </c>
      <c r="D6" s="6">
        <v>0</v>
      </c>
      <c r="E6" s="5">
        <v>0</v>
      </c>
      <c r="F6" s="5">
        <v>0</v>
      </c>
      <c r="G6" s="5">
        <v>0</v>
      </c>
    </row>
    <row r="7" spans="1:7" x14ac:dyDescent="0.25">
      <c r="A7" s="3" t="s">
        <v>6</v>
      </c>
      <c r="B7" s="4" t="s">
        <v>9</v>
      </c>
      <c r="C7" s="6">
        <v>0</v>
      </c>
      <c r="D7" s="6">
        <v>0</v>
      </c>
      <c r="E7" s="5">
        <v>0</v>
      </c>
      <c r="F7" s="5">
        <v>0</v>
      </c>
      <c r="G7" s="5">
        <v>0</v>
      </c>
    </row>
    <row r="8" spans="1:7" x14ac:dyDescent="0.25">
      <c r="A8" s="3" t="s">
        <v>6</v>
      </c>
      <c r="B8" s="4" t="s">
        <v>10</v>
      </c>
      <c r="C8" s="6">
        <f>74521.53</f>
        <v>74521.53</v>
      </c>
      <c r="D8" s="6">
        <v>0</v>
      </c>
      <c r="E8" s="5">
        <v>0</v>
      </c>
      <c r="F8" s="5">
        <v>0</v>
      </c>
      <c r="G8" s="5">
        <v>0</v>
      </c>
    </row>
    <row r="9" spans="1:7" x14ac:dyDescent="0.25">
      <c r="A9" s="3" t="s">
        <v>6</v>
      </c>
      <c r="B9" s="4" t="s">
        <v>11</v>
      </c>
      <c r="C9" s="6">
        <v>176708.93</v>
      </c>
      <c r="D9" s="6">
        <v>0</v>
      </c>
      <c r="E9" s="5">
        <v>0</v>
      </c>
      <c r="F9" s="5">
        <v>0</v>
      </c>
      <c r="G9" s="5">
        <v>0</v>
      </c>
    </row>
    <row r="10" spans="1:7" x14ac:dyDescent="0.25">
      <c r="A10" s="3" t="s">
        <v>6</v>
      </c>
      <c r="B10" s="4" t="s">
        <v>12</v>
      </c>
      <c r="C10" s="6">
        <v>0</v>
      </c>
      <c r="D10" s="6">
        <v>0</v>
      </c>
      <c r="E10" s="5">
        <v>0</v>
      </c>
      <c r="F10" s="5">
        <v>0</v>
      </c>
      <c r="G10" s="5">
        <v>0</v>
      </c>
    </row>
    <row r="11" spans="1:7" x14ac:dyDescent="0.25">
      <c r="A11" s="3" t="s">
        <v>6</v>
      </c>
      <c r="B11" s="4" t="s">
        <v>13</v>
      </c>
      <c r="C11" s="6">
        <f>254222.5</f>
        <v>254222.5</v>
      </c>
      <c r="D11" s="6">
        <v>0</v>
      </c>
      <c r="E11" s="5">
        <v>0</v>
      </c>
      <c r="F11" s="5">
        <v>0</v>
      </c>
      <c r="G11" s="5">
        <v>0</v>
      </c>
    </row>
    <row r="12" spans="1:7" x14ac:dyDescent="0.25">
      <c r="A12" s="3" t="s">
        <v>6</v>
      </c>
      <c r="B12" s="4" t="s">
        <v>127</v>
      </c>
      <c r="C12" s="6">
        <v>222620.78</v>
      </c>
      <c r="D12" s="6">
        <v>0</v>
      </c>
      <c r="E12" s="5">
        <v>0</v>
      </c>
      <c r="F12" s="5">
        <v>0</v>
      </c>
      <c r="G12" s="5">
        <v>0</v>
      </c>
    </row>
    <row r="13" spans="1:7" x14ac:dyDescent="0.25">
      <c r="A13" s="3" t="s">
        <v>6</v>
      </c>
      <c r="B13" s="4" t="s">
        <v>135</v>
      </c>
      <c r="C13" s="6">
        <v>59793.75</v>
      </c>
      <c r="D13" s="6">
        <v>0</v>
      </c>
      <c r="E13" s="5">
        <v>0</v>
      </c>
      <c r="F13" s="5">
        <v>0</v>
      </c>
      <c r="G13" s="5">
        <v>0</v>
      </c>
    </row>
    <row r="14" spans="1:7" x14ac:dyDescent="0.25">
      <c r="A14" s="3" t="s">
        <v>6</v>
      </c>
      <c r="B14" s="4" t="s">
        <v>136</v>
      </c>
      <c r="C14" s="6">
        <v>22815.59</v>
      </c>
      <c r="D14" s="6">
        <v>0</v>
      </c>
      <c r="E14" s="5">
        <v>0</v>
      </c>
      <c r="F14" s="5">
        <v>0</v>
      </c>
      <c r="G14" s="5">
        <v>0</v>
      </c>
    </row>
    <row r="15" spans="1:7" x14ac:dyDescent="0.25">
      <c r="A15" s="3" t="s">
        <v>6</v>
      </c>
      <c r="B15" s="4" t="s">
        <v>137</v>
      </c>
      <c r="C15" s="6">
        <v>67123.98</v>
      </c>
      <c r="D15" s="6">
        <v>0</v>
      </c>
      <c r="E15" s="5">
        <v>0</v>
      </c>
      <c r="F15" s="5">
        <v>0</v>
      </c>
      <c r="G15" s="5">
        <v>0</v>
      </c>
    </row>
    <row r="16" spans="1:7" x14ac:dyDescent="0.25">
      <c r="A16" s="3" t="s">
        <v>6</v>
      </c>
      <c r="B16" s="4" t="s">
        <v>138</v>
      </c>
      <c r="C16" s="6">
        <v>33017.31</v>
      </c>
      <c r="D16" s="6">
        <v>0</v>
      </c>
      <c r="E16" s="5">
        <v>0</v>
      </c>
      <c r="F16" s="5">
        <v>0</v>
      </c>
      <c r="G16" s="5">
        <v>0</v>
      </c>
    </row>
    <row r="17" spans="1:7" x14ac:dyDescent="0.25">
      <c r="A17" s="3" t="s">
        <v>6</v>
      </c>
      <c r="B17" s="4" t="s">
        <v>139</v>
      </c>
      <c r="C17" s="6">
        <v>74450</v>
      </c>
      <c r="D17" s="6">
        <v>0</v>
      </c>
      <c r="E17" s="5">
        <v>0</v>
      </c>
      <c r="F17" s="5">
        <v>0</v>
      </c>
      <c r="G17" s="5">
        <v>0</v>
      </c>
    </row>
    <row r="18" spans="1:7" x14ac:dyDescent="0.25">
      <c r="A18" s="3" t="s">
        <v>6</v>
      </c>
      <c r="B18" s="4" t="s">
        <v>150</v>
      </c>
      <c r="C18" s="6">
        <v>33204.01</v>
      </c>
      <c r="D18" s="6">
        <v>0</v>
      </c>
      <c r="E18" s="5">
        <v>0</v>
      </c>
      <c r="F18" s="5">
        <v>0</v>
      </c>
      <c r="G18" s="5">
        <v>0</v>
      </c>
    </row>
    <row r="19" spans="1:7" x14ac:dyDescent="0.25">
      <c r="A19" s="3" t="s">
        <v>6</v>
      </c>
      <c r="B19" s="4" t="s">
        <v>152</v>
      </c>
      <c r="C19" s="6">
        <f>50253.58+68883.71</f>
        <v>119137.29000000001</v>
      </c>
      <c r="D19" s="6">
        <v>0</v>
      </c>
      <c r="E19" s="5">
        <v>0</v>
      </c>
      <c r="F19" s="5">
        <v>0</v>
      </c>
      <c r="G19" s="5">
        <v>0</v>
      </c>
    </row>
    <row r="20" spans="1:7" x14ac:dyDescent="0.25">
      <c r="A20" s="3" t="s">
        <v>6</v>
      </c>
      <c r="B20" s="4" t="s">
        <v>153</v>
      </c>
      <c r="C20" s="6">
        <f>45646.46+53200.3</f>
        <v>98846.760000000009</v>
      </c>
      <c r="D20" s="6">
        <v>0</v>
      </c>
      <c r="E20" s="5">
        <v>0</v>
      </c>
      <c r="F20" s="5">
        <v>0</v>
      </c>
      <c r="G20" s="5">
        <v>0</v>
      </c>
    </row>
    <row r="21" spans="1:7" x14ac:dyDescent="0.25">
      <c r="A21" s="3" t="s">
        <v>6</v>
      </c>
      <c r="B21" s="4" t="s">
        <v>154</v>
      </c>
      <c r="C21" s="6">
        <f>23097.17+51583.53</f>
        <v>74680.7</v>
      </c>
      <c r="D21" s="6">
        <v>0</v>
      </c>
      <c r="E21" s="5">
        <v>0</v>
      </c>
      <c r="F21" s="5">
        <v>0</v>
      </c>
      <c r="G21" s="5">
        <v>0</v>
      </c>
    </row>
    <row r="22" spans="1:7" x14ac:dyDescent="0.25">
      <c r="A22" s="3" t="s">
        <v>6</v>
      </c>
      <c r="B22" s="4" t="s">
        <v>155</v>
      </c>
      <c r="C22" s="6">
        <f>14520.21+42186.33</f>
        <v>56706.54</v>
      </c>
      <c r="D22" s="6">
        <v>0</v>
      </c>
      <c r="E22" s="5">
        <v>0</v>
      </c>
      <c r="F22" s="5">
        <v>0</v>
      </c>
      <c r="G22" s="5">
        <v>0</v>
      </c>
    </row>
    <row r="23" spans="1:7" x14ac:dyDescent="0.25">
      <c r="A23" s="3" t="s">
        <v>6</v>
      </c>
      <c r="B23" s="4" t="s">
        <v>156</v>
      </c>
      <c r="C23" s="6">
        <f>12946.56</f>
        <v>12946.56</v>
      </c>
      <c r="D23" s="6">
        <v>0</v>
      </c>
      <c r="E23" s="5">
        <v>0</v>
      </c>
      <c r="F23" s="5">
        <v>0</v>
      </c>
      <c r="G23" s="5">
        <v>0</v>
      </c>
    </row>
    <row r="24" spans="1:7" x14ac:dyDescent="0.25">
      <c r="A24" s="7" t="s">
        <v>14</v>
      </c>
      <c r="B24" s="8" t="s">
        <v>6</v>
      </c>
      <c r="C24" s="9">
        <f>SUM(C2:C23)</f>
        <v>1892129.8900000004</v>
      </c>
      <c r="D24" s="9">
        <f t="shared" ref="D24:G24" si="0">SUM(D2:D23)</f>
        <v>0</v>
      </c>
      <c r="E24" s="9">
        <f t="shared" si="0"/>
        <v>0</v>
      </c>
      <c r="F24" s="9">
        <f t="shared" si="0"/>
        <v>0</v>
      </c>
      <c r="G24" s="9">
        <f t="shared" si="0"/>
        <v>0</v>
      </c>
    </row>
    <row r="25" spans="1:7" x14ac:dyDescent="0.25">
      <c r="A25" s="3" t="s">
        <v>15</v>
      </c>
      <c r="B25" s="4" t="s">
        <v>16</v>
      </c>
      <c r="C25" s="6">
        <f>3706802.23</f>
        <v>3706802.23</v>
      </c>
      <c r="D25" s="6">
        <v>0</v>
      </c>
      <c r="E25" s="6">
        <v>0</v>
      </c>
      <c r="F25" s="6">
        <v>0</v>
      </c>
      <c r="G25" s="6">
        <v>0</v>
      </c>
    </row>
    <row r="26" spans="1:7" x14ac:dyDescent="0.25">
      <c r="A26" s="3" t="s">
        <v>17</v>
      </c>
      <c r="B26" s="4" t="s">
        <v>18</v>
      </c>
      <c r="C26" s="6">
        <v>360388.2</v>
      </c>
      <c r="D26" s="6">
        <v>0</v>
      </c>
      <c r="E26" s="6">
        <v>0</v>
      </c>
      <c r="F26" s="6">
        <v>0</v>
      </c>
      <c r="G26" s="6">
        <v>0</v>
      </c>
    </row>
    <row r="27" spans="1:7" x14ac:dyDescent="0.25">
      <c r="A27" s="3" t="s">
        <v>17</v>
      </c>
      <c r="B27" s="4" t="s">
        <v>19</v>
      </c>
      <c r="C27" s="6">
        <f>206565.61</f>
        <v>206565.61</v>
      </c>
      <c r="D27" s="6">
        <v>0</v>
      </c>
      <c r="E27" s="6">
        <v>0</v>
      </c>
      <c r="F27" s="6">
        <v>0</v>
      </c>
      <c r="G27" s="6">
        <v>0</v>
      </c>
    </row>
    <row r="28" spans="1:7" x14ac:dyDescent="0.25">
      <c r="A28" s="3" t="s">
        <v>17</v>
      </c>
      <c r="B28" s="4" t="s">
        <v>20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1:7" x14ac:dyDescent="0.25">
      <c r="A29" s="3" t="s">
        <v>15</v>
      </c>
      <c r="B29" s="4" t="s">
        <v>21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0" spans="1:7" x14ac:dyDescent="0.25">
      <c r="A30" s="3" t="s">
        <v>15</v>
      </c>
      <c r="B30" s="4" t="s">
        <v>22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1:7" x14ac:dyDescent="0.25">
      <c r="A31" s="3" t="s">
        <v>15</v>
      </c>
      <c r="B31" s="4" t="s">
        <v>23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</row>
    <row r="32" spans="1:7" x14ac:dyDescent="0.25">
      <c r="A32" s="3" t="s">
        <v>15</v>
      </c>
      <c r="B32" s="4" t="s">
        <v>24</v>
      </c>
      <c r="C32" s="6">
        <f>259844.89+25685.53</f>
        <v>285530.42000000004</v>
      </c>
      <c r="D32" s="6">
        <v>0</v>
      </c>
      <c r="E32" s="6">
        <v>0</v>
      </c>
      <c r="F32" s="6">
        <v>0</v>
      </c>
      <c r="G32" s="6">
        <v>0</v>
      </c>
    </row>
    <row r="33" spans="1:7" x14ac:dyDescent="0.25">
      <c r="A33" s="7" t="s">
        <v>14</v>
      </c>
      <c r="B33" s="8" t="s">
        <v>15</v>
      </c>
      <c r="C33" s="9">
        <f>SUM(C25:C32)</f>
        <v>4559286.46</v>
      </c>
      <c r="D33" s="9">
        <f t="shared" ref="D33:G33" si="1">SUM(D25:D32)</f>
        <v>0</v>
      </c>
      <c r="E33" s="9">
        <f t="shared" si="1"/>
        <v>0</v>
      </c>
      <c r="F33" s="9">
        <f t="shared" si="1"/>
        <v>0</v>
      </c>
      <c r="G33" s="9">
        <f t="shared" si="1"/>
        <v>0</v>
      </c>
    </row>
    <row r="34" spans="1:7" x14ac:dyDescent="0.25">
      <c r="A34" s="3" t="s">
        <v>25</v>
      </c>
      <c r="B34" s="4" t="s">
        <v>26</v>
      </c>
      <c r="C34" s="10">
        <f>125192.16</f>
        <v>125192.16</v>
      </c>
      <c r="D34" s="10">
        <v>0</v>
      </c>
      <c r="E34" s="10">
        <v>0</v>
      </c>
      <c r="F34" s="10">
        <v>0</v>
      </c>
      <c r="G34" s="10">
        <v>0</v>
      </c>
    </row>
    <row r="35" spans="1:7" x14ac:dyDescent="0.25">
      <c r="A35" s="3" t="s">
        <v>27</v>
      </c>
      <c r="B35" s="4" t="s">
        <v>28</v>
      </c>
      <c r="C35" s="6">
        <f>38410.47+62583.18</f>
        <v>100993.65</v>
      </c>
      <c r="D35" s="10">
        <v>0</v>
      </c>
      <c r="E35" s="10">
        <v>0</v>
      </c>
      <c r="F35" s="10">
        <v>0</v>
      </c>
      <c r="G35" s="10">
        <v>0</v>
      </c>
    </row>
    <row r="36" spans="1:7" x14ac:dyDescent="0.25">
      <c r="A36" s="3" t="s">
        <v>27</v>
      </c>
      <c r="B36" s="4" t="s">
        <v>29</v>
      </c>
      <c r="C36" s="6">
        <f>84928.31+52514.68</f>
        <v>137442.99</v>
      </c>
      <c r="D36" s="10">
        <v>0</v>
      </c>
      <c r="E36" s="10">
        <v>0</v>
      </c>
      <c r="F36" s="10">
        <v>0</v>
      </c>
      <c r="G36" s="10">
        <v>0</v>
      </c>
    </row>
    <row r="37" spans="1:7" x14ac:dyDescent="0.25">
      <c r="A37" s="3" t="s">
        <v>27</v>
      </c>
      <c r="B37" s="4" t="s">
        <v>147</v>
      </c>
      <c r="C37" s="6">
        <v>262600</v>
      </c>
      <c r="D37" s="10">
        <v>0</v>
      </c>
      <c r="E37" s="10">
        <v>0</v>
      </c>
      <c r="F37" s="10">
        <v>0</v>
      </c>
      <c r="G37" s="10">
        <v>0</v>
      </c>
    </row>
    <row r="38" spans="1:7" x14ac:dyDescent="0.25">
      <c r="A38" s="3" t="s">
        <v>27</v>
      </c>
      <c r="B38" s="4" t="s">
        <v>149</v>
      </c>
      <c r="C38" s="6">
        <v>22631.25</v>
      </c>
      <c r="D38" s="10">
        <v>0</v>
      </c>
      <c r="E38" s="10">
        <v>0</v>
      </c>
      <c r="F38" s="10">
        <v>0</v>
      </c>
      <c r="G38" s="10">
        <v>0</v>
      </c>
    </row>
    <row r="39" spans="1:7" x14ac:dyDescent="0.25">
      <c r="A39" s="7" t="s">
        <v>14</v>
      </c>
      <c r="B39" s="8" t="s">
        <v>30</v>
      </c>
      <c r="C39" s="9">
        <f>SUM(C34:C38)</f>
        <v>648860.05000000005</v>
      </c>
      <c r="D39" s="9">
        <f t="shared" ref="D39:G39" si="2">SUM(D34:D38)</f>
        <v>0</v>
      </c>
      <c r="E39" s="9">
        <f t="shared" si="2"/>
        <v>0</v>
      </c>
      <c r="F39" s="9">
        <f t="shared" si="2"/>
        <v>0</v>
      </c>
      <c r="G39" s="9">
        <f t="shared" si="2"/>
        <v>0</v>
      </c>
    </row>
    <row r="40" spans="1:7" x14ac:dyDescent="0.25">
      <c r="A40" s="11" t="s">
        <v>31</v>
      </c>
      <c r="B40" s="12" t="s">
        <v>32</v>
      </c>
      <c r="C40" s="6">
        <v>111475.07</v>
      </c>
      <c r="D40" s="6">
        <v>0</v>
      </c>
      <c r="E40" s="6">
        <v>0</v>
      </c>
      <c r="F40" s="6">
        <v>0</v>
      </c>
      <c r="G40" s="6">
        <v>0</v>
      </c>
    </row>
    <row r="41" spans="1:7" x14ac:dyDescent="0.25">
      <c r="A41" s="11" t="s">
        <v>31</v>
      </c>
      <c r="B41" s="12" t="s">
        <v>33</v>
      </c>
      <c r="C41" s="6">
        <f>11357.12</f>
        <v>11357.12</v>
      </c>
      <c r="D41" s="6">
        <v>0</v>
      </c>
      <c r="E41" s="6">
        <v>0</v>
      </c>
      <c r="F41" s="6">
        <v>0</v>
      </c>
      <c r="G41" s="6">
        <v>0</v>
      </c>
    </row>
    <row r="42" spans="1:7" x14ac:dyDescent="0.25">
      <c r="A42" s="11" t="s">
        <v>31</v>
      </c>
      <c r="B42" s="12" t="s">
        <v>34</v>
      </c>
      <c r="C42" s="10">
        <v>12376.93</v>
      </c>
      <c r="D42" s="6">
        <v>0</v>
      </c>
      <c r="E42" s="6">
        <v>0</v>
      </c>
      <c r="F42" s="6">
        <v>0</v>
      </c>
      <c r="G42" s="6">
        <v>0</v>
      </c>
    </row>
    <row r="43" spans="1:7" x14ac:dyDescent="0.25">
      <c r="A43" s="11" t="s">
        <v>31</v>
      </c>
      <c r="B43" s="12" t="s">
        <v>35</v>
      </c>
      <c r="C43" s="13">
        <v>0</v>
      </c>
      <c r="D43" s="6">
        <v>0</v>
      </c>
      <c r="E43" s="6">
        <v>0</v>
      </c>
      <c r="F43" s="6">
        <v>0</v>
      </c>
      <c r="G43" s="6">
        <v>0</v>
      </c>
    </row>
    <row r="44" spans="1:7" x14ac:dyDescent="0.25">
      <c r="A44" s="11" t="s">
        <v>31</v>
      </c>
      <c r="B44" s="12" t="s">
        <v>36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</row>
    <row r="45" spans="1:7" x14ac:dyDescent="0.25">
      <c r="A45" s="11" t="s">
        <v>31</v>
      </c>
      <c r="B45" s="12" t="s">
        <v>37</v>
      </c>
      <c r="C45" s="10">
        <f>45223.55+243352.1</f>
        <v>288575.65000000002</v>
      </c>
      <c r="D45" s="6">
        <v>0</v>
      </c>
      <c r="E45" s="6">
        <v>0</v>
      </c>
      <c r="F45" s="6">
        <v>0</v>
      </c>
      <c r="G45" s="6">
        <v>0</v>
      </c>
    </row>
    <row r="46" spans="1:7" x14ac:dyDescent="0.25">
      <c r="A46" s="11" t="s">
        <v>31</v>
      </c>
      <c r="B46" s="12" t="s">
        <v>38</v>
      </c>
      <c r="C46" s="10">
        <f>124629.34</f>
        <v>124629.34</v>
      </c>
      <c r="D46" s="6">
        <v>0</v>
      </c>
      <c r="E46" s="6">
        <v>0</v>
      </c>
      <c r="F46" s="6">
        <v>0</v>
      </c>
      <c r="G46" s="6">
        <v>0</v>
      </c>
    </row>
    <row r="47" spans="1:7" x14ac:dyDescent="0.25">
      <c r="A47" s="11" t="s">
        <v>31</v>
      </c>
      <c r="B47" s="12" t="s">
        <v>39</v>
      </c>
      <c r="C47" s="10">
        <f>169017.07</f>
        <v>169017.07</v>
      </c>
      <c r="D47" s="6">
        <v>0</v>
      </c>
      <c r="E47" s="6">
        <v>0</v>
      </c>
      <c r="F47" s="6">
        <v>0</v>
      </c>
      <c r="G47" s="6">
        <v>0</v>
      </c>
    </row>
    <row r="48" spans="1:7" x14ac:dyDescent="0.25">
      <c r="A48" s="11" t="s">
        <v>31</v>
      </c>
      <c r="B48" s="12" t="s">
        <v>40</v>
      </c>
      <c r="C48" s="6">
        <f>76887.28+195410.92</f>
        <v>272298.2</v>
      </c>
      <c r="D48" s="6">
        <v>0</v>
      </c>
      <c r="E48" s="6">
        <v>0</v>
      </c>
      <c r="F48" s="6">
        <v>0</v>
      </c>
      <c r="G48" s="6">
        <v>0</v>
      </c>
    </row>
    <row r="49" spans="1:7" x14ac:dyDescent="0.25">
      <c r="A49" s="11" t="s">
        <v>31</v>
      </c>
      <c r="B49" s="12" t="s">
        <v>41</v>
      </c>
      <c r="C49" s="6">
        <f>106434.89</f>
        <v>106434.89</v>
      </c>
      <c r="D49" s="6">
        <v>0</v>
      </c>
      <c r="E49" s="6">
        <v>0</v>
      </c>
      <c r="F49" s="6">
        <v>0</v>
      </c>
      <c r="G49" s="6">
        <v>0</v>
      </c>
    </row>
    <row r="50" spans="1:7" x14ac:dyDescent="0.25">
      <c r="A50" s="11" t="s">
        <v>31</v>
      </c>
      <c r="B50" s="12" t="s">
        <v>42</v>
      </c>
      <c r="C50" s="6">
        <f>539091</f>
        <v>539091</v>
      </c>
      <c r="D50" s="6">
        <v>0</v>
      </c>
      <c r="E50" s="6">
        <v>0</v>
      </c>
      <c r="F50" s="6">
        <v>0</v>
      </c>
      <c r="G50" s="6">
        <v>0</v>
      </c>
    </row>
    <row r="51" spans="1:7" x14ac:dyDescent="0.25">
      <c r="A51" s="11" t="s">
        <v>31</v>
      </c>
      <c r="B51" s="12" t="s">
        <v>43</v>
      </c>
      <c r="C51" s="6">
        <f>49617.56</f>
        <v>49617.56</v>
      </c>
      <c r="D51" s="6">
        <v>0</v>
      </c>
      <c r="E51" s="6">
        <v>0</v>
      </c>
      <c r="F51" s="6">
        <v>0</v>
      </c>
      <c r="G51" s="6">
        <v>0</v>
      </c>
    </row>
    <row r="52" spans="1:7" x14ac:dyDescent="0.25">
      <c r="A52" s="11" t="s">
        <v>31</v>
      </c>
      <c r="B52" s="12" t="s">
        <v>44</v>
      </c>
      <c r="C52" s="6">
        <f>2569994.52+1134072.12</f>
        <v>3704066.64</v>
      </c>
      <c r="D52" s="6">
        <v>0</v>
      </c>
      <c r="E52" s="6">
        <v>0</v>
      </c>
      <c r="F52" s="6">
        <v>0</v>
      </c>
      <c r="G52" s="6">
        <v>0</v>
      </c>
    </row>
    <row r="53" spans="1:7" x14ac:dyDescent="0.25">
      <c r="A53" s="11" t="s">
        <v>31</v>
      </c>
      <c r="B53" s="12" t="s">
        <v>45</v>
      </c>
      <c r="C53" s="6">
        <f>104657.83+25096.84</f>
        <v>129754.67</v>
      </c>
      <c r="D53" s="6">
        <v>0</v>
      </c>
      <c r="E53" s="6">
        <v>0</v>
      </c>
      <c r="F53" s="6">
        <v>0</v>
      </c>
      <c r="G53" s="6">
        <v>0</v>
      </c>
    </row>
    <row r="54" spans="1:7" x14ac:dyDescent="0.25">
      <c r="A54" s="11" t="s">
        <v>31</v>
      </c>
      <c r="B54" s="12" t="s">
        <v>46</v>
      </c>
      <c r="C54" s="6">
        <v>5195303.51</v>
      </c>
      <c r="D54" s="6">
        <v>0</v>
      </c>
      <c r="E54" s="6">
        <v>0</v>
      </c>
      <c r="F54" s="6">
        <v>0</v>
      </c>
      <c r="G54" s="6">
        <v>0</v>
      </c>
    </row>
    <row r="55" spans="1:7" x14ac:dyDescent="0.25">
      <c r="A55" s="11" t="s">
        <v>31</v>
      </c>
      <c r="B55" s="12" t="s">
        <v>47</v>
      </c>
      <c r="C55" s="6">
        <f>163323.39+51703.16</f>
        <v>215026.55000000002</v>
      </c>
      <c r="D55" s="6">
        <v>0</v>
      </c>
      <c r="E55" s="6">
        <v>0</v>
      </c>
      <c r="F55" s="6">
        <v>0</v>
      </c>
      <c r="G55" s="6">
        <v>0</v>
      </c>
    </row>
    <row r="56" spans="1:7" x14ac:dyDescent="0.25">
      <c r="A56" s="11" t="s">
        <v>31</v>
      </c>
      <c r="B56" s="12" t="s">
        <v>134</v>
      </c>
      <c r="C56" s="6">
        <f>5379882.96+44845</f>
        <v>5424727.96</v>
      </c>
      <c r="D56" s="6">
        <v>0</v>
      </c>
      <c r="E56" s="6">
        <v>0</v>
      </c>
      <c r="F56" s="6">
        <v>0</v>
      </c>
      <c r="G56" s="6">
        <v>0</v>
      </c>
    </row>
    <row r="57" spans="1:7" x14ac:dyDescent="0.25">
      <c r="A57" s="11" t="s">
        <v>31</v>
      </c>
      <c r="B57" s="12" t="s">
        <v>48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</row>
    <row r="58" spans="1:7" x14ac:dyDescent="0.25">
      <c r="A58" s="11" t="s">
        <v>31</v>
      </c>
      <c r="B58" s="12" t="s">
        <v>49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</row>
    <row r="59" spans="1:7" x14ac:dyDescent="0.25">
      <c r="A59" s="11" t="s">
        <v>31</v>
      </c>
      <c r="B59" s="12" t="s">
        <v>50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</row>
    <row r="60" spans="1:7" x14ac:dyDescent="0.25">
      <c r="A60" s="11" t="s">
        <v>31</v>
      </c>
      <c r="B60" s="12" t="s">
        <v>51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</row>
    <row r="61" spans="1:7" x14ac:dyDescent="0.25">
      <c r="A61" s="11" t="s">
        <v>31</v>
      </c>
      <c r="B61" s="12" t="s">
        <v>52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</row>
    <row r="62" spans="1:7" x14ac:dyDescent="0.25">
      <c r="A62" s="11" t="s">
        <v>31</v>
      </c>
      <c r="B62" s="12" t="s">
        <v>53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</row>
    <row r="63" spans="1:7" x14ac:dyDescent="0.25">
      <c r="A63" s="11" t="s">
        <v>31</v>
      </c>
      <c r="B63" s="12" t="s">
        <v>140</v>
      </c>
      <c r="C63" s="6">
        <v>146955.60999999999</v>
      </c>
      <c r="D63" s="6">
        <v>0</v>
      </c>
      <c r="E63" s="6">
        <v>0</v>
      </c>
      <c r="F63" s="6">
        <v>0</v>
      </c>
      <c r="G63" s="6">
        <v>0</v>
      </c>
    </row>
    <row r="64" spans="1:7" x14ac:dyDescent="0.25">
      <c r="A64" s="11" t="s">
        <v>31</v>
      </c>
      <c r="B64" s="12" t="s">
        <v>148</v>
      </c>
      <c r="C64" s="6">
        <v>8576.4599999999991</v>
      </c>
      <c r="D64" s="6">
        <v>0</v>
      </c>
      <c r="E64" s="6">
        <v>0</v>
      </c>
      <c r="F64" s="6">
        <v>0</v>
      </c>
      <c r="G64" s="6">
        <v>0</v>
      </c>
    </row>
    <row r="65" spans="1:7" x14ac:dyDescent="0.25">
      <c r="A65" s="7" t="s">
        <v>14</v>
      </c>
      <c r="B65" s="8" t="s">
        <v>54</v>
      </c>
      <c r="C65" s="9">
        <f>SUM(C40:C64)</f>
        <v>16509284.23</v>
      </c>
      <c r="D65" s="9">
        <f t="shared" ref="D65:G65" si="3">SUM(D40:D64)</f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</row>
    <row r="66" spans="1:7" x14ac:dyDescent="0.25">
      <c r="A66" s="11" t="s">
        <v>55</v>
      </c>
      <c r="B66" s="12" t="s">
        <v>56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</row>
    <row r="67" spans="1:7" x14ac:dyDescent="0.25">
      <c r="A67" s="11" t="s">
        <v>57</v>
      </c>
      <c r="B67" s="12" t="s">
        <v>142</v>
      </c>
      <c r="C67" s="6">
        <f>994408.15+207211.09</f>
        <v>1201619.24</v>
      </c>
      <c r="D67" s="6">
        <v>0</v>
      </c>
      <c r="E67" s="6">
        <v>0</v>
      </c>
      <c r="F67" s="6">
        <v>0</v>
      </c>
      <c r="G67" s="6">
        <v>0</v>
      </c>
    </row>
    <row r="68" spans="1:7" x14ac:dyDescent="0.25">
      <c r="A68" s="11" t="s">
        <v>55</v>
      </c>
      <c r="B68" s="12" t="s">
        <v>58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</row>
    <row r="69" spans="1:7" x14ac:dyDescent="0.25">
      <c r="A69" s="11" t="s">
        <v>55</v>
      </c>
      <c r="B69" s="12" t="s">
        <v>59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</row>
    <row r="70" spans="1:7" x14ac:dyDescent="0.25">
      <c r="A70" s="11" t="s">
        <v>55</v>
      </c>
      <c r="B70" s="12" t="s">
        <v>60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</row>
    <row r="71" spans="1:7" x14ac:dyDescent="0.25">
      <c r="A71" s="11" t="s">
        <v>55</v>
      </c>
      <c r="B71" s="12" t="s">
        <v>61</v>
      </c>
      <c r="C71" s="6">
        <v>92171.28</v>
      </c>
      <c r="D71" s="6">
        <v>0</v>
      </c>
      <c r="E71" s="6">
        <v>0</v>
      </c>
      <c r="F71" s="6">
        <v>0</v>
      </c>
      <c r="G71" s="6">
        <v>0</v>
      </c>
    </row>
    <row r="72" spans="1:7" x14ac:dyDescent="0.25">
      <c r="A72" s="11" t="s">
        <v>55</v>
      </c>
      <c r="B72" s="12" t="s">
        <v>62</v>
      </c>
      <c r="C72" s="6">
        <v>261507.32</v>
      </c>
      <c r="D72" s="6">
        <v>0</v>
      </c>
      <c r="E72" s="6">
        <v>0</v>
      </c>
      <c r="F72" s="6">
        <v>0</v>
      </c>
      <c r="G72" s="6">
        <v>0</v>
      </c>
    </row>
    <row r="73" spans="1:7" x14ac:dyDescent="0.25">
      <c r="A73" s="11" t="s">
        <v>55</v>
      </c>
      <c r="B73" s="12" t="s">
        <v>63</v>
      </c>
      <c r="C73" s="6">
        <f>39051.28+19482.85</f>
        <v>58534.13</v>
      </c>
      <c r="D73" s="6">
        <v>0</v>
      </c>
      <c r="E73" s="6">
        <v>0</v>
      </c>
      <c r="F73" s="6">
        <v>0</v>
      </c>
      <c r="G73" s="6">
        <v>0</v>
      </c>
    </row>
    <row r="74" spans="1:7" x14ac:dyDescent="0.25">
      <c r="A74" s="11" t="s">
        <v>55</v>
      </c>
      <c r="B74" s="12" t="s">
        <v>141</v>
      </c>
      <c r="C74" s="6">
        <v>19996.93</v>
      </c>
      <c r="D74" s="6">
        <v>0</v>
      </c>
      <c r="E74" s="6">
        <v>0</v>
      </c>
      <c r="F74" s="6">
        <v>0</v>
      </c>
      <c r="G74" s="6">
        <v>0</v>
      </c>
    </row>
    <row r="75" spans="1:7" x14ac:dyDescent="0.25">
      <c r="A75" s="7" t="s">
        <v>14</v>
      </c>
      <c r="B75" s="8" t="s">
        <v>64</v>
      </c>
      <c r="C75" s="9">
        <f>SUM(C66:C74)</f>
        <v>1633828.9</v>
      </c>
      <c r="D75" s="9">
        <f t="shared" ref="D75:G75" si="4">SUM(D66:D74)</f>
        <v>0</v>
      </c>
      <c r="E75" s="9">
        <f t="shared" si="4"/>
        <v>0</v>
      </c>
      <c r="F75" s="9">
        <f t="shared" si="4"/>
        <v>0</v>
      </c>
      <c r="G75" s="9">
        <f t="shared" si="4"/>
        <v>0</v>
      </c>
    </row>
    <row r="76" spans="1:7" x14ac:dyDescent="0.25">
      <c r="A76" s="11" t="s">
        <v>65</v>
      </c>
      <c r="B76" s="12" t="s">
        <v>66</v>
      </c>
      <c r="C76" s="6">
        <v>146935.32999999999</v>
      </c>
      <c r="D76" s="6">
        <v>0</v>
      </c>
      <c r="E76" s="6">
        <v>0</v>
      </c>
      <c r="F76" s="6">
        <v>0</v>
      </c>
      <c r="G76" s="6">
        <v>0</v>
      </c>
    </row>
    <row r="77" spans="1:7" x14ac:dyDescent="0.25">
      <c r="A77" s="11" t="s">
        <v>65</v>
      </c>
      <c r="B77" s="12" t="s">
        <v>67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</row>
    <row r="78" spans="1:7" x14ac:dyDescent="0.25">
      <c r="A78" s="11" t="s">
        <v>65</v>
      </c>
      <c r="B78" s="12" t="s">
        <v>68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</row>
    <row r="79" spans="1:7" x14ac:dyDescent="0.25">
      <c r="A79" s="11" t="s">
        <v>65</v>
      </c>
      <c r="B79" s="12" t="s">
        <v>69</v>
      </c>
      <c r="C79" s="6">
        <v>22275</v>
      </c>
      <c r="D79" s="6">
        <v>0</v>
      </c>
      <c r="E79" s="6">
        <v>0</v>
      </c>
      <c r="F79" s="6">
        <v>0</v>
      </c>
      <c r="G79" s="6">
        <v>0</v>
      </c>
    </row>
    <row r="80" spans="1:7" x14ac:dyDescent="0.25">
      <c r="A80" s="11" t="s">
        <v>65</v>
      </c>
      <c r="B80" s="12" t="s">
        <v>70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</row>
    <row r="81" spans="1:7" x14ac:dyDescent="0.25">
      <c r="A81" s="11" t="s">
        <v>65</v>
      </c>
      <c r="B81" s="12" t="s">
        <v>71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</row>
    <row r="82" spans="1:7" x14ac:dyDescent="0.25">
      <c r="A82" s="11" t="s">
        <v>65</v>
      </c>
      <c r="B82" s="12" t="s">
        <v>119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</row>
    <row r="83" spans="1:7" x14ac:dyDescent="0.25">
      <c r="A83" s="11" t="s">
        <v>65</v>
      </c>
      <c r="B83" s="12" t="s">
        <v>120</v>
      </c>
      <c r="C83" s="6">
        <v>18337.560000000001</v>
      </c>
      <c r="D83" s="6">
        <v>0</v>
      </c>
      <c r="E83" s="6">
        <v>0</v>
      </c>
      <c r="F83" s="6">
        <v>0</v>
      </c>
      <c r="G83" s="6">
        <v>0</v>
      </c>
    </row>
    <row r="84" spans="1:7" x14ac:dyDescent="0.25">
      <c r="A84" s="11" t="s">
        <v>65</v>
      </c>
      <c r="B84" s="12" t="s">
        <v>121</v>
      </c>
      <c r="C84" s="6">
        <v>1012.82</v>
      </c>
      <c r="D84" s="6">
        <v>0</v>
      </c>
      <c r="E84" s="6">
        <v>0</v>
      </c>
      <c r="F84" s="6">
        <v>0</v>
      </c>
      <c r="G84" s="6">
        <v>0</v>
      </c>
    </row>
    <row r="85" spans="1:7" x14ac:dyDescent="0.25">
      <c r="A85" s="11" t="s">
        <v>65</v>
      </c>
      <c r="B85" s="12" t="s">
        <v>122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</row>
    <row r="86" spans="1:7" x14ac:dyDescent="0.25">
      <c r="A86" s="11" t="s">
        <v>65</v>
      </c>
      <c r="B86" s="12" t="s">
        <v>123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</row>
    <row r="87" spans="1:7" x14ac:dyDescent="0.25">
      <c r="A87" s="11" t="s">
        <v>65</v>
      </c>
      <c r="B87" s="12" t="s">
        <v>144</v>
      </c>
      <c r="C87" s="6">
        <v>1584.38</v>
      </c>
      <c r="D87" s="6">
        <v>0</v>
      </c>
      <c r="E87" s="6">
        <v>0</v>
      </c>
      <c r="F87" s="6">
        <v>0</v>
      </c>
      <c r="G87" s="6">
        <v>0</v>
      </c>
    </row>
    <row r="88" spans="1:7" x14ac:dyDescent="0.25">
      <c r="A88" s="11" t="s">
        <v>65</v>
      </c>
      <c r="B88" s="12" t="s">
        <v>72</v>
      </c>
      <c r="C88" s="6">
        <v>2011812.57</v>
      </c>
      <c r="D88" s="6">
        <v>0</v>
      </c>
      <c r="E88" s="6">
        <v>0</v>
      </c>
      <c r="F88" s="6">
        <v>0</v>
      </c>
      <c r="G88" s="6">
        <v>0</v>
      </c>
    </row>
    <row r="89" spans="1:7" x14ac:dyDescent="0.25">
      <c r="A89" s="11" t="s">
        <v>65</v>
      </c>
      <c r="B89" s="12" t="s">
        <v>126</v>
      </c>
      <c r="C89" s="6">
        <v>250405.8</v>
      </c>
      <c r="D89" s="6">
        <v>0</v>
      </c>
      <c r="E89" s="6">
        <v>0</v>
      </c>
      <c r="F89" s="6">
        <v>0</v>
      </c>
      <c r="G89" s="6">
        <v>0</v>
      </c>
    </row>
    <row r="90" spans="1:7" x14ac:dyDescent="0.25">
      <c r="A90" s="11" t="s">
        <v>65</v>
      </c>
      <c r="B90" s="12" t="s">
        <v>143</v>
      </c>
      <c r="C90" s="6">
        <v>56866.46</v>
      </c>
      <c r="D90" s="6">
        <v>0</v>
      </c>
      <c r="E90" s="6">
        <v>0</v>
      </c>
      <c r="F90" s="6">
        <v>0</v>
      </c>
      <c r="G90" s="6">
        <v>0</v>
      </c>
    </row>
    <row r="91" spans="1:7" x14ac:dyDescent="0.25">
      <c r="A91" s="11" t="s">
        <v>65</v>
      </c>
      <c r="B91" s="12" t="s">
        <v>73</v>
      </c>
      <c r="C91" s="6">
        <v>178429.75</v>
      </c>
      <c r="D91" s="6">
        <v>0</v>
      </c>
      <c r="E91" s="6">
        <v>0</v>
      </c>
      <c r="F91" s="6">
        <v>0</v>
      </c>
      <c r="G91" s="6">
        <v>0</v>
      </c>
    </row>
    <row r="92" spans="1:7" x14ac:dyDescent="0.25">
      <c r="A92" s="11" t="s">
        <v>65</v>
      </c>
      <c r="B92" s="12" t="s">
        <v>74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</row>
    <row r="93" spans="1:7" x14ac:dyDescent="0.25">
      <c r="A93" s="11" t="s">
        <v>65</v>
      </c>
      <c r="B93" s="12" t="s">
        <v>75</v>
      </c>
      <c r="C93" s="6">
        <v>41683.050000000003</v>
      </c>
      <c r="D93" s="6">
        <v>0</v>
      </c>
      <c r="E93" s="6">
        <v>0</v>
      </c>
      <c r="F93" s="6">
        <v>0</v>
      </c>
      <c r="G93" s="6">
        <v>0</v>
      </c>
    </row>
    <row r="94" spans="1:7" x14ac:dyDescent="0.25">
      <c r="A94" s="11" t="s">
        <v>65</v>
      </c>
      <c r="B94" s="12" t="s">
        <v>76</v>
      </c>
      <c r="C94" s="6">
        <v>661058.91</v>
      </c>
      <c r="D94" s="6">
        <v>0</v>
      </c>
      <c r="E94" s="6">
        <v>0</v>
      </c>
      <c r="F94" s="6">
        <v>0</v>
      </c>
      <c r="G94" s="6">
        <v>0</v>
      </c>
    </row>
    <row r="95" spans="1:7" x14ac:dyDescent="0.25">
      <c r="A95" s="11" t="s">
        <v>65</v>
      </c>
      <c r="B95" s="12" t="s">
        <v>77</v>
      </c>
      <c r="C95" s="6">
        <v>102403.13</v>
      </c>
      <c r="D95" s="6">
        <v>0</v>
      </c>
      <c r="E95" s="6">
        <v>0</v>
      </c>
      <c r="F95" s="6">
        <v>0</v>
      </c>
      <c r="G95" s="6">
        <v>0</v>
      </c>
    </row>
    <row r="96" spans="1:7" x14ac:dyDescent="0.25">
      <c r="A96" s="11" t="s">
        <v>65</v>
      </c>
      <c r="B96" s="12" t="s">
        <v>78</v>
      </c>
      <c r="C96" s="6">
        <v>153381.18</v>
      </c>
      <c r="D96" s="6">
        <v>0</v>
      </c>
      <c r="E96" s="6">
        <v>0</v>
      </c>
      <c r="F96" s="6">
        <v>0</v>
      </c>
      <c r="G96" s="6">
        <v>0</v>
      </c>
    </row>
    <row r="97" spans="1:7" x14ac:dyDescent="0.25">
      <c r="A97" s="11" t="s">
        <v>65</v>
      </c>
      <c r="B97" s="12" t="s">
        <v>124</v>
      </c>
      <c r="C97" s="6">
        <v>520118.57</v>
      </c>
      <c r="D97" s="6">
        <v>0</v>
      </c>
      <c r="E97" s="6">
        <v>0</v>
      </c>
      <c r="F97" s="6">
        <v>0</v>
      </c>
      <c r="G97" s="6">
        <v>0</v>
      </c>
    </row>
    <row r="98" spans="1:7" x14ac:dyDescent="0.25">
      <c r="A98" s="11" t="s">
        <v>65</v>
      </c>
      <c r="B98" s="12" t="s">
        <v>79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</row>
    <row r="99" spans="1:7" x14ac:dyDescent="0.25">
      <c r="A99" s="11" t="s">
        <v>65</v>
      </c>
      <c r="B99" s="12" t="s">
        <v>80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</row>
    <row r="100" spans="1:7" x14ac:dyDescent="0.25">
      <c r="A100" s="11" t="s">
        <v>65</v>
      </c>
      <c r="B100" s="12" t="s">
        <v>125</v>
      </c>
      <c r="C100" s="6">
        <f>72211.58+130645.68</f>
        <v>202857.26</v>
      </c>
      <c r="D100" s="6">
        <v>0</v>
      </c>
      <c r="E100" s="6">
        <v>0</v>
      </c>
      <c r="F100" s="6">
        <v>0</v>
      </c>
      <c r="G100" s="6">
        <v>0</v>
      </c>
    </row>
    <row r="101" spans="1:7" x14ac:dyDescent="0.25">
      <c r="A101" s="11" t="s">
        <v>65</v>
      </c>
      <c r="B101" s="12" t="s">
        <v>151</v>
      </c>
      <c r="C101" s="6">
        <f>2085855.99</f>
        <v>2085855.99</v>
      </c>
      <c r="D101" s="6">
        <v>0</v>
      </c>
      <c r="E101" s="6">
        <v>0</v>
      </c>
      <c r="F101" s="6">
        <v>0</v>
      </c>
      <c r="G101" s="6">
        <v>0</v>
      </c>
    </row>
    <row r="102" spans="1:7" x14ac:dyDescent="0.25">
      <c r="A102" s="11" t="s">
        <v>65</v>
      </c>
      <c r="B102" s="12" t="s">
        <v>63</v>
      </c>
      <c r="C102" s="6">
        <f>5586.61+2451.8</f>
        <v>8038.41</v>
      </c>
      <c r="D102" s="6">
        <v>0</v>
      </c>
      <c r="E102" s="6">
        <v>0</v>
      </c>
      <c r="F102" s="6">
        <v>0</v>
      </c>
      <c r="G102" s="6">
        <v>0</v>
      </c>
    </row>
    <row r="103" spans="1:7" x14ac:dyDescent="0.25">
      <c r="A103" s="11" t="s">
        <v>65</v>
      </c>
      <c r="B103" s="12" t="s">
        <v>61</v>
      </c>
      <c r="C103" s="6">
        <f>1533.51</f>
        <v>1533.51</v>
      </c>
      <c r="D103" s="6">
        <v>0</v>
      </c>
      <c r="E103" s="6">
        <v>0</v>
      </c>
      <c r="F103" s="6">
        <v>0</v>
      </c>
      <c r="G103" s="6">
        <v>0</v>
      </c>
    </row>
    <row r="104" spans="1:7" x14ac:dyDescent="0.25">
      <c r="A104" s="11" t="s">
        <v>81</v>
      </c>
      <c r="B104" s="12" t="s">
        <v>82</v>
      </c>
      <c r="C104" s="6">
        <v>7339.76</v>
      </c>
      <c r="D104" s="6">
        <v>0</v>
      </c>
      <c r="E104" s="6">
        <v>0</v>
      </c>
      <c r="F104" s="6">
        <v>0</v>
      </c>
      <c r="G104" s="6">
        <v>0</v>
      </c>
    </row>
    <row r="105" spans="1:7" x14ac:dyDescent="0.25">
      <c r="A105" s="7" t="s">
        <v>14</v>
      </c>
      <c r="B105" s="8" t="s">
        <v>83</v>
      </c>
      <c r="C105" s="9">
        <f>SUM(C76:C104)</f>
        <v>6471929.4399999995</v>
      </c>
      <c r="D105" s="9">
        <f t="shared" ref="D105:G105" si="5">SUM(D76:D104)</f>
        <v>0</v>
      </c>
      <c r="E105" s="9">
        <f t="shared" si="5"/>
        <v>0</v>
      </c>
      <c r="F105" s="9">
        <f t="shared" si="5"/>
        <v>0</v>
      </c>
      <c r="G105" s="9">
        <f t="shared" si="5"/>
        <v>0</v>
      </c>
    </row>
    <row r="106" spans="1:7" x14ac:dyDescent="0.25">
      <c r="A106" s="11" t="s">
        <v>84</v>
      </c>
      <c r="B106" s="12" t="s">
        <v>85</v>
      </c>
      <c r="C106" s="6">
        <v>845658</v>
      </c>
      <c r="D106" s="6">
        <v>0</v>
      </c>
      <c r="E106" s="6">
        <v>0</v>
      </c>
      <c r="F106" s="6">
        <v>0</v>
      </c>
      <c r="G106" s="6">
        <v>0</v>
      </c>
    </row>
    <row r="107" spans="1:7" x14ac:dyDescent="0.25">
      <c r="A107" s="11" t="s">
        <v>84</v>
      </c>
      <c r="B107" s="12" t="s">
        <v>86</v>
      </c>
      <c r="C107" s="6">
        <v>168779</v>
      </c>
      <c r="D107" s="6">
        <v>0</v>
      </c>
      <c r="E107" s="6">
        <v>0</v>
      </c>
      <c r="F107" s="6">
        <v>0</v>
      </c>
      <c r="G107" s="6">
        <v>0</v>
      </c>
    </row>
    <row r="108" spans="1:7" x14ac:dyDescent="0.25">
      <c r="A108" s="11" t="s">
        <v>84</v>
      </c>
      <c r="B108" s="12" t="s">
        <v>87</v>
      </c>
      <c r="C108" s="6">
        <v>228210</v>
      </c>
      <c r="D108" s="6">
        <v>0</v>
      </c>
      <c r="E108" s="6">
        <v>0</v>
      </c>
      <c r="F108" s="6">
        <v>0</v>
      </c>
      <c r="G108" s="6">
        <v>0</v>
      </c>
    </row>
    <row r="109" spans="1:7" x14ac:dyDescent="0.25">
      <c r="A109" s="11" t="s">
        <v>84</v>
      </c>
      <c r="B109" s="12" t="s">
        <v>88</v>
      </c>
      <c r="C109" s="6">
        <v>573271</v>
      </c>
      <c r="D109" s="6">
        <v>0</v>
      </c>
      <c r="E109" s="6">
        <v>0</v>
      </c>
      <c r="F109" s="6">
        <v>0</v>
      </c>
      <c r="G109" s="6">
        <v>0</v>
      </c>
    </row>
    <row r="110" spans="1:7" x14ac:dyDescent="0.25">
      <c r="A110" s="11" t="s">
        <v>89</v>
      </c>
      <c r="B110" s="12" t="s">
        <v>90</v>
      </c>
      <c r="C110" s="13">
        <v>0</v>
      </c>
      <c r="D110" s="6">
        <v>0</v>
      </c>
      <c r="E110" s="6">
        <v>0</v>
      </c>
      <c r="F110" s="6">
        <v>0</v>
      </c>
      <c r="G110" s="6">
        <v>0</v>
      </c>
    </row>
    <row r="111" spans="1:7" x14ac:dyDescent="0.25">
      <c r="A111" s="11" t="s">
        <v>89</v>
      </c>
      <c r="B111" s="12" t="s">
        <v>91</v>
      </c>
      <c r="C111" s="13">
        <f>70828.48+18870</f>
        <v>89698.48</v>
      </c>
      <c r="D111" s="6">
        <v>0</v>
      </c>
      <c r="E111" s="6">
        <v>0</v>
      </c>
      <c r="F111" s="6">
        <v>0</v>
      </c>
      <c r="G111" s="6">
        <v>0</v>
      </c>
    </row>
    <row r="112" spans="1:7" x14ac:dyDescent="0.25">
      <c r="A112" s="11" t="s">
        <v>89</v>
      </c>
      <c r="B112" s="12" t="s">
        <v>92</v>
      </c>
      <c r="C112" s="13">
        <v>296445.65000000002</v>
      </c>
      <c r="D112" s="6">
        <v>0</v>
      </c>
      <c r="E112" s="6">
        <v>0</v>
      </c>
      <c r="F112" s="6">
        <v>0</v>
      </c>
      <c r="G112" s="6">
        <v>0</v>
      </c>
    </row>
    <row r="113" spans="1:7" x14ac:dyDescent="0.25">
      <c r="A113" s="11" t="s">
        <v>89</v>
      </c>
      <c r="B113" s="12" t="s">
        <v>93</v>
      </c>
      <c r="C113" s="13">
        <f>409469.82+32083.68</f>
        <v>441553.5</v>
      </c>
      <c r="D113" s="6">
        <v>0</v>
      </c>
      <c r="E113" s="6">
        <v>0</v>
      </c>
      <c r="F113" s="6">
        <v>0</v>
      </c>
      <c r="G113" s="6">
        <v>0</v>
      </c>
    </row>
    <row r="114" spans="1:7" x14ac:dyDescent="0.25">
      <c r="A114" s="11" t="s">
        <v>89</v>
      </c>
      <c r="B114" s="12" t="s">
        <v>88</v>
      </c>
      <c r="C114" s="13">
        <v>454469.59</v>
      </c>
      <c r="D114" s="6">
        <v>0</v>
      </c>
      <c r="E114" s="6">
        <v>0</v>
      </c>
      <c r="F114" s="6">
        <v>0</v>
      </c>
      <c r="G114" s="6">
        <v>0</v>
      </c>
    </row>
    <row r="115" spans="1:7" x14ac:dyDescent="0.25">
      <c r="A115" s="11" t="s">
        <v>94</v>
      </c>
      <c r="B115" s="12" t="s">
        <v>95</v>
      </c>
      <c r="C115" s="13">
        <f>933348.04</f>
        <v>933348.04</v>
      </c>
      <c r="D115" s="6">
        <v>0</v>
      </c>
      <c r="E115" s="6">
        <v>0</v>
      </c>
      <c r="F115" s="6">
        <v>0</v>
      </c>
      <c r="G115" s="6">
        <v>0</v>
      </c>
    </row>
    <row r="116" spans="1:7" x14ac:dyDescent="0.25">
      <c r="A116" s="11" t="s">
        <v>96</v>
      </c>
      <c r="B116" s="12" t="s">
        <v>95</v>
      </c>
      <c r="C116" s="13">
        <v>107911.54</v>
      </c>
      <c r="D116" s="6">
        <v>0</v>
      </c>
      <c r="E116" s="6">
        <v>0</v>
      </c>
      <c r="F116" s="6">
        <v>0</v>
      </c>
      <c r="G116" s="6">
        <v>0</v>
      </c>
    </row>
    <row r="117" spans="1:7" x14ac:dyDescent="0.25">
      <c r="A117" s="11" t="s">
        <v>97</v>
      </c>
      <c r="B117" s="12" t="s">
        <v>146</v>
      </c>
      <c r="C117" s="13">
        <f>19700+3448906</f>
        <v>3468606</v>
      </c>
      <c r="D117" s="6">
        <v>0</v>
      </c>
      <c r="E117" s="6">
        <v>0</v>
      </c>
      <c r="F117" s="6">
        <v>0</v>
      </c>
      <c r="G117" s="6">
        <v>0</v>
      </c>
    </row>
    <row r="118" spans="1:7" x14ac:dyDescent="0.25">
      <c r="A118" s="11" t="s">
        <v>97</v>
      </c>
      <c r="B118" s="12" t="s">
        <v>88</v>
      </c>
      <c r="C118" s="13">
        <v>0</v>
      </c>
      <c r="D118" s="6">
        <v>0</v>
      </c>
      <c r="E118" s="6">
        <v>0</v>
      </c>
      <c r="F118" s="6">
        <v>0</v>
      </c>
      <c r="G118" s="6">
        <v>0</v>
      </c>
    </row>
    <row r="119" spans="1:7" x14ac:dyDescent="0.25">
      <c r="A119" s="11" t="s">
        <v>97</v>
      </c>
      <c r="B119" s="12" t="s">
        <v>145</v>
      </c>
      <c r="C119" s="13">
        <v>165996</v>
      </c>
      <c r="D119" s="6">
        <v>0</v>
      </c>
      <c r="E119" s="6">
        <v>0</v>
      </c>
      <c r="F119" s="6">
        <v>0</v>
      </c>
      <c r="G119" s="6">
        <v>0</v>
      </c>
    </row>
    <row r="120" spans="1:7" x14ac:dyDescent="0.25">
      <c r="A120" s="7" t="s">
        <v>14</v>
      </c>
      <c r="B120" s="8" t="s">
        <v>98</v>
      </c>
      <c r="C120" s="14">
        <f>SUM(C106:C119)</f>
        <v>7773946.7999999998</v>
      </c>
      <c r="D120" s="14">
        <f>SUM(D106:D119)</f>
        <v>0</v>
      </c>
      <c r="E120" s="14">
        <f>SUM(E106:E119)</f>
        <v>0</v>
      </c>
      <c r="F120" s="14">
        <f>SUM(F106:F119)</f>
        <v>0</v>
      </c>
      <c r="G120" s="14">
        <f>SUM(G106:G119)</f>
        <v>0</v>
      </c>
    </row>
    <row r="121" spans="1:7" x14ac:dyDescent="0.25">
      <c r="A121" s="11" t="s">
        <v>99</v>
      </c>
      <c r="B121" s="12" t="s">
        <v>100</v>
      </c>
      <c r="C121" s="13">
        <v>0</v>
      </c>
      <c r="D121" s="13">
        <v>0</v>
      </c>
      <c r="E121" s="13">
        <v>0</v>
      </c>
      <c r="F121" s="13">
        <v>0</v>
      </c>
      <c r="G121" s="13">
        <v>0</v>
      </c>
    </row>
    <row r="122" spans="1:7" x14ac:dyDescent="0.25">
      <c r="A122" s="11" t="s">
        <v>99</v>
      </c>
      <c r="B122" s="12" t="s">
        <v>101</v>
      </c>
      <c r="C122" s="6">
        <v>123295.81</v>
      </c>
      <c r="D122" s="13">
        <v>0</v>
      </c>
      <c r="E122" s="13">
        <v>0</v>
      </c>
      <c r="F122" s="13">
        <v>0</v>
      </c>
      <c r="G122" s="13">
        <v>0</v>
      </c>
    </row>
    <row r="123" spans="1:7" x14ac:dyDescent="0.25">
      <c r="A123" s="11" t="s">
        <v>99</v>
      </c>
      <c r="B123" s="12" t="s">
        <v>102</v>
      </c>
      <c r="C123" s="6">
        <v>457576.14</v>
      </c>
      <c r="D123" s="13">
        <v>0</v>
      </c>
      <c r="E123" s="13">
        <v>0</v>
      </c>
      <c r="F123" s="13">
        <v>0</v>
      </c>
      <c r="G123" s="13">
        <v>0</v>
      </c>
    </row>
    <row r="124" spans="1:7" x14ac:dyDescent="0.25">
      <c r="A124" s="11" t="s">
        <v>99</v>
      </c>
      <c r="B124" s="12" t="s">
        <v>103</v>
      </c>
      <c r="C124" s="6">
        <v>30110.880000000001</v>
      </c>
      <c r="D124" s="13">
        <v>0</v>
      </c>
      <c r="E124" s="13">
        <v>0</v>
      </c>
      <c r="F124" s="13">
        <v>0</v>
      </c>
      <c r="G124" s="13">
        <v>0</v>
      </c>
    </row>
    <row r="125" spans="1:7" x14ac:dyDescent="0.25">
      <c r="A125" s="11" t="s">
        <v>99</v>
      </c>
      <c r="B125" s="15" t="s">
        <v>104</v>
      </c>
      <c r="C125" s="6">
        <f>199763.97</f>
        <v>199763.97</v>
      </c>
      <c r="D125" s="13">
        <v>0</v>
      </c>
      <c r="E125" s="13">
        <v>0</v>
      </c>
      <c r="F125" s="13">
        <v>0</v>
      </c>
      <c r="G125" s="13">
        <v>0</v>
      </c>
    </row>
    <row r="126" spans="1:7" x14ac:dyDescent="0.25">
      <c r="A126" s="11" t="s">
        <v>99</v>
      </c>
      <c r="B126" s="15" t="s">
        <v>105</v>
      </c>
      <c r="C126" s="6">
        <v>1166638.58</v>
      </c>
      <c r="D126" s="13">
        <v>0</v>
      </c>
      <c r="E126" s="13">
        <v>0</v>
      </c>
      <c r="F126" s="13">
        <v>0</v>
      </c>
      <c r="G126" s="13">
        <v>0</v>
      </c>
    </row>
    <row r="127" spans="1:7" x14ac:dyDescent="0.25">
      <c r="A127" s="11" t="s">
        <v>99</v>
      </c>
      <c r="B127" s="15" t="s">
        <v>106</v>
      </c>
      <c r="C127" s="6">
        <v>7366.26</v>
      </c>
      <c r="D127" s="13">
        <v>0</v>
      </c>
      <c r="E127" s="13">
        <v>0</v>
      </c>
      <c r="F127" s="13">
        <v>0</v>
      </c>
      <c r="G127" s="13">
        <v>0</v>
      </c>
    </row>
    <row r="128" spans="1:7" x14ac:dyDescent="0.25">
      <c r="A128" s="11" t="s">
        <v>99</v>
      </c>
      <c r="B128" s="15" t="s">
        <v>107</v>
      </c>
      <c r="C128" s="6">
        <v>262069.37</v>
      </c>
      <c r="D128" s="13">
        <v>0</v>
      </c>
      <c r="E128" s="13">
        <v>0</v>
      </c>
      <c r="F128" s="13">
        <v>0</v>
      </c>
      <c r="G128" s="13">
        <v>0</v>
      </c>
    </row>
    <row r="129" spans="1:12" x14ac:dyDescent="0.25">
      <c r="A129" s="11" t="s">
        <v>99</v>
      </c>
      <c r="B129" s="15" t="s">
        <v>108</v>
      </c>
      <c r="C129" s="6">
        <f>53652.52+350797.27</f>
        <v>404449.79000000004</v>
      </c>
      <c r="D129" s="13">
        <v>0</v>
      </c>
      <c r="E129" s="13">
        <v>0</v>
      </c>
      <c r="F129" s="13">
        <v>0</v>
      </c>
      <c r="G129" s="13">
        <v>0</v>
      </c>
    </row>
    <row r="130" spans="1:12" x14ac:dyDescent="0.25">
      <c r="A130" s="11" t="s">
        <v>99</v>
      </c>
      <c r="B130" s="15" t="s">
        <v>109</v>
      </c>
      <c r="C130" s="6">
        <f>557356.85+134398.12</f>
        <v>691754.97</v>
      </c>
      <c r="D130" s="13">
        <v>0</v>
      </c>
      <c r="E130" s="13">
        <v>0</v>
      </c>
      <c r="F130" s="13">
        <v>0</v>
      </c>
      <c r="G130" s="13">
        <v>0</v>
      </c>
    </row>
    <row r="131" spans="1:12" x14ac:dyDescent="0.25">
      <c r="A131" s="11" t="s">
        <v>99</v>
      </c>
      <c r="B131" s="15" t="s">
        <v>110</v>
      </c>
      <c r="C131" s="6">
        <f>516281.45+111270.57</f>
        <v>627552.02</v>
      </c>
      <c r="D131" s="13">
        <v>0</v>
      </c>
      <c r="E131" s="13">
        <v>0</v>
      </c>
      <c r="F131" s="13">
        <v>0</v>
      </c>
      <c r="G131" s="13">
        <v>0</v>
      </c>
    </row>
    <row r="132" spans="1:12" x14ac:dyDescent="0.25">
      <c r="A132" s="11" t="s">
        <v>99</v>
      </c>
      <c r="B132" s="15" t="s">
        <v>111</v>
      </c>
      <c r="C132" s="6">
        <f>251495.58</f>
        <v>251495.58</v>
      </c>
      <c r="D132" s="13">
        <v>0</v>
      </c>
      <c r="E132" s="13">
        <v>0</v>
      </c>
      <c r="F132" s="13">
        <v>0</v>
      </c>
      <c r="G132" s="13">
        <v>0</v>
      </c>
    </row>
    <row r="133" spans="1:12" x14ac:dyDescent="0.25">
      <c r="A133" s="11" t="s">
        <v>99</v>
      </c>
      <c r="B133" s="15" t="s">
        <v>112</v>
      </c>
      <c r="C133" s="6">
        <f>140144.78+132883.6</f>
        <v>273028.38</v>
      </c>
      <c r="D133" s="13">
        <v>0</v>
      </c>
      <c r="E133" s="13">
        <v>0</v>
      </c>
      <c r="F133" s="13">
        <v>0</v>
      </c>
      <c r="G133" s="13">
        <v>0</v>
      </c>
    </row>
    <row r="134" spans="1:12" x14ac:dyDescent="0.25">
      <c r="A134" s="11" t="s">
        <v>99</v>
      </c>
      <c r="B134" s="15" t="s">
        <v>113</v>
      </c>
      <c r="C134" s="6">
        <v>0</v>
      </c>
      <c r="D134" s="13">
        <v>0</v>
      </c>
      <c r="E134" s="13">
        <v>0</v>
      </c>
      <c r="F134" s="13">
        <v>0</v>
      </c>
      <c r="G134" s="13">
        <v>0</v>
      </c>
    </row>
    <row r="135" spans="1:12" x14ac:dyDescent="0.25">
      <c r="A135" s="11" t="s">
        <v>99</v>
      </c>
      <c r="B135" s="15" t="s">
        <v>114</v>
      </c>
      <c r="C135" s="6">
        <v>0</v>
      </c>
      <c r="D135" s="13">
        <v>0</v>
      </c>
      <c r="E135" s="13">
        <v>0</v>
      </c>
      <c r="F135" s="13">
        <v>0</v>
      </c>
      <c r="G135" s="13">
        <v>0</v>
      </c>
    </row>
    <row r="136" spans="1:12" x14ac:dyDescent="0.25">
      <c r="A136" s="11" t="s">
        <v>99</v>
      </c>
      <c r="B136" s="15" t="s">
        <v>115</v>
      </c>
      <c r="C136" s="6">
        <v>0</v>
      </c>
      <c r="D136" s="13">
        <v>0</v>
      </c>
      <c r="E136" s="13">
        <v>0</v>
      </c>
      <c r="F136" s="13">
        <v>0</v>
      </c>
      <c r="G136" s="13">
        <v>0</v>
      </c>
    </row>
    <row r="137" spans="1:12" x14ac:dyDescent="0.25">
      <c r="A137" s="11" t="s">
        <v>99</v>
      </c>
      <c r="B137" s="15" t="s">
        <v>116</v>
      </c>
      <c r="C137" s="6">
        <v>0</v>
      </c>
      <c r="D137" s="13">
        <v>0</v>
      </c>
      <c r="E137" s="13">
        <v>0</v>
      </c>
      <c r="F137" s="13">
        <v>0</v>
      </c>
      <c r="G137" s="13">
        <v>0</v>
      </c>
    </row>
    <row r="138" spans="1:12" x14ac:dyDescent="0.25">
      <c r="A138" s="7" t="s">
        <v>14</v>
      </c>
      <c r="B138" s="16" t="s">
        <v>117</v>
      </c>
      <c r="C138" s="9">
        <f>SUM(C121:C137)</f>
        <v>4495101.7499999991</v>
      </c>
      <c r="D138" s="9">
        <f t="shared" ref="D138:G138" si="6">SUM(D121:D137)</f>
        <v>0</v>
      </c>
      <c r="E138" s="9">
        <f t="shared" si="6"/>
        <v>0</v>
      </c>
      <c r="F138" s="9">
        <f t="shared" si="6"/>
        <v>0</v>
      </c>
      <c r="G138" s="9">
        <f t="shared" si="6"/>
        <v>0</v>
      </c>
    </row>
    <row r="140" spans="1:12" ht="15.75" x14ac:dyDescent="0.25">
      <c r="A140" s="19" t="s">
        <v>132</v>
      </c>
      <c r="B140" s="19"/>
      <c r="C140" s="19"/>
      <c r="D140" s="19"/>
      <c r="E140" s="19"/>
      <c r="F140" s="19"/>
      <c r="K140" s="17"/>
      <c r="L140" s="17"/>
    </row>
    <row r="141" spans="1:12" ht="15.75" x14ac:dyDescent="0.25">
      <c r="A141" s="20" t="s">
        <v>133</v>
      </c>
      <c r="B141" s="20"/>
      <c r="C141" s="20"/>
      <c r="D141" s="20"/>
      <c r="E141" s="20"/>
      <c r="F141" s="20"/>
    </row>
    <row r="143" spans="1:12" x14ac:dyDescent="0.25">
      <c r="A143" s="18" t="s">
        <v>118</v>
      </c>
      <c r="B143" s="18"/>
      <c r="C143" s="18"/>
      <c r="D143" s="18"/>
      <c r="E143" s="18"/>
      <c r="F143" s="18"/>
      <c r="G143" s="18"/>
    </row>
  </sheetData>
  <mergeCells count="3">
    <mergeCell ref="A143:G143"/>
    <mergeCell ref="A140:F140"/>
    <mergeCell ref="A141:F14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PROCJENA PRIHODA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Roko</dc:creator>
  <cp:lastModifiedBy>Roko</cp:lastModifiedBy>
  <dcterms:created xsi:type="dcterms:W3CDTF">2020-10-02T11:39:44Z</dcterms:created>
  <dcterms:modified xsi:type="dcterms:W3CDTF">2021-10-07T10:57:45Z</dcterms:modified>
</cp:coreProperties>
</file>